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670" tabRatio="545" activeTab="0"/>
  </bookViews>
  <sheets>
    <sheet name="Presentatie" sheetId="1" r:id="rId1"/>
    <sheet name="Jaarrekening" sheetId="2" r:id="rId2"/>
    <sheet name="Balans" sheetId="3" r:id="rId3"/>
    <sheet name="Verkiezingsfonds" sheetId="4" r:id="rId4"/>
    <sheet name="2012" sheetId="5" r:id="rId5"/>
  </sheets>
  <definedNames>
    <definedName name="_xlnm._FilterDatabase" localSheetId="4" hidden="1">'2012'!$A$5:$G$88</definedName>
    <definedName name="_xlnm._FilterDatabase" localSheetId="4">'2012'!$A$5:$G$88</definedName>
    <definedName name="_xlnm._FilterDatabase_1">'2012'!$A$5:$G$88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indexed="8"/>
            <rFont val="Calibri"/>
            <family val="2"/>
          </rPr>
          <t xml:space="preserve">G.A De Jong:
</t>
        </r>
        <r>
          <rPr>
            <sz val="9"/>
            <color indexed="8"/>
            <rFont val="Calibri"/>
            <family val="2"/>
          </rPr>
          <t xml:space="preserve">Betreft Hamstra 2 jaar maal € 65, direct voorzien omdat kans klein is dat geld nog komt
Openstaand bedrag is vordering op Steenbergen (in jan 2012 ontvangen)
</t>
        </r>
      </text>
    </comment>
  </commentList>
</comments>
</file>

<file path=xl/sharedStrings.xml><?xml version="1.0" encoding="utf-8"?>
<sst xmlns="http://schemas.openxmlformats.org/spreadsheetml/2006/main" count="202" uniqueCount="113">
  <si>
    <t>Jaarrekening 2013</t>
  </si>
  <si>
    <t>Exploitatierekening</t>
  </si>
  <si>
    <t>Werkelijk 2013</t>
  </si>
  <si>
    <t>Werkelijk 2012</t>
  </si>
  <si>
    <t>Baten</t>
  </si>
  <si>
    <t>Contributie</t>
  </si>
  <si>
    <t>Vorderingen</t>
  </si>
  <si>
    <t>Eigen vermogen</t>
  </si>
  <si>
    <t>Advertentieopbrengsten</t>
  </si>
  <si>
    <t>Bijdrage fractie C2U</t>
  </si>
  <si>
    <t>Vereniging</t>
  </si>
  <si>
    <t>Verkiezingsfonds</t>
  </si>
  <si>
    <t>Giften</t>
  </si>
  <si>
    <t>Permanente Campagne</t>
  </si>
  <si>
    <t>Rente spaarrekening</t>
  </si>
  <si>
    <t>Overig</t>
  </si>
  <si>
    <t>ING Bank</t>
  </si>
  <si>
    <t>Totaal baten</t>
  </si>
  <si>
    <t>Lopende rekening</t>
  </si>
  <si>
    <t>Spaarrekening</t>
  </si>
  <si>
    <t>Lasten</t>
  </si>
  <si>
    <t>C2U</t>
  </si>
  <si>
    <t>Bestuurskosten</t>
  </si>
  <si>
    <t>Vergaderkosten</t>
  </si>
  <si>
    <t>Bankkosten</t>
  </si>
  <si>
    <t>Verloop eigen vermogen</t>
  </si>
  <si>
    <t>Verkiezingen</t>
  </si>
  <si>
    <t>Verenigingskosten</t>
  </si>
  <si>
    <t>Totaal lasten</t>
  </si>
  <si>
    <t>Eigen vermogen vereniging</t>
  </si>
  <si>
    <t>Stand 1 januari</t>
  </si>
  <si>
    <t>Resultaat</t>
  </si>
  <si>
    <t>Bij: resultaatbestemming</t>
  </si>
  <si>
    <t xml:space="preserve">Stand 31 december </t>
  </si>
  <si>
    <t>Resultaatbestemming</t>
  </si>
  <si>
    <t>- Verkiezingsfonds</t>
  </si>
  <si>
    <t>Bij: Giften</t>
  </si>
  <si>
    <t>- Permanente Campagne</t>
  </si>
  <si>
    <t>Bij: jaarlijkse toevoeging</t>
  </si>
  <si>
    <t>- Eigen vermogen vereniging</t>
  </si>
  <si>
    <t>Af: uitgaven verkiezingen</t>
  </si>
  <si>
    <t xml:space="preserve">Opbrengsten </t>
  </si>
  <si>
    <t>Begroot 2012</t>
  </si>
  <si>
    <t>Werkelijk 2011</t>
  </si>
  <si>
    <t>Begroot 2014</t>
  </si>
  <si>
    <t>Advertenties</t>
  </si>
  <si>
    <r>
      <t xml:space="preserve">Bijdr.fractie infobulletin </t>
    </r>
    <r>
      <rPr>
        <sz val="10"/>
        <color indexed="9"/>
        <rFont val="Arial"/>
        <family val="2"/>
      </rPr>
      <t xml:space="preserve">   ...</t>
    </r>
    <r>
      <rPr>
        <sz val="10"/>
        <color indexed="8"/>
        <rFont val="Arial"/>
        <family val="2"/>
      </rPr>
      <t xml:space="preserve"> </t>
    </r>
  </si>
  <si>
    <t>-</t>
  </si>
  <si>
    <t>Totaal ontvangen</t>
  </si>
  <si>
    <t>Uitgaven</t>
  </si>
  <si>
    <t>Infobulletin</t>
  </si>
  <si>
    <t>Permanente campagne</t>
  </si>
  <si>
    <t>Totaal uitgaven</t>
  </si>
  <si>
    <t>mutatie</t>
  </si>
  <si>
    <t>Saldo lopende rekening</t>
  </si>
  <si>
    <t>Saldo spaarrekening</t>
  </si>
  <si>
    <t>Saldo verkiezingsfonds</t>
  </si>
  <si>
    <t>Verwacht eindsaldo</t>
  </si>
  <si>
    <t>Debet (bezittingen)</t>
  </si>
  <si>
    <t>Credit (schulden/ev)</t>
  </si>
  <si>
    <t>Bijdr. Fractie infobulletin</t>
  </si>
  <si>
    <t xml:space="preserve">Vereniging </t>
  </si>
  <si>
    <t>Advert. in infobulletin</t>
  </si>
  <si>
    <t>ING</t>
  </si>
  <si>
    <t>Schulden korte termijn</t>
  </si>
  <si>
    <t>Kosten Connect2U nr 2 '10-'11</t>
  </si>
  <si>
    <t>Eindsaldo</t>
  </si>
  <si>
    <t>Opbrengsten</t>
  </si>
  <si>
    <t>Saldo 31/12/2011</t>
  </si>
  <si>
    <t>Uitgaven Verkiezingen 2012</t>
  </si>
  <si>
    <t xml:space="preserve">Voorziening </t>
  </si>
  <si>
    <t>Saldo 1 januari 2011</t>
  </si>
  <si>
    <t>Saldo verkiezingsfonds 31/12/2011</t>
  </si>
  <si>
    <t xml:space="preserve">- Verkiezingsfonds </t>
  </si>
  <si>
    <t>Mutaties 2010</t>
  </si>
  <si>
    <t>- Giften</t>
  </si>
  <si>
    <t>- uitgaven verkiezingen</t>
  </si>
  <si>
    <t>Dotatie verkiezingsfonds</t>
  </si>
  <si>
    <t>Saldo 31 december 2012</t>
  </si>
  <si>
    <t>Saldo 31 december 2013</t>
  </si>
  <si>
    <t>jaar 2011</t>
  </si>
  <si>
    <t>verwacht eindsaldo</t>
  </si>
  <si>
    <t>Datum</t>
  </si>
  <si>
    <t>Post</t>
  </si>
  <si>
    <t>BIJ:</t>
  </si>
  <si>
    <t>Af:</t>
  </si>
  <si>
    <t>Beginsaldo</t>
  </si>
  <si>
    <t>Connect2U</t>
  </si>
  <si>
    <t>Advertentie Smit</t>
  </si>
  <si>
    <t>Verzenden TNT</t>
  </si>
  <si>
    <t>Lidmaatschap Tromp</t>
  </si>
  <si>
    <t>KvK</t>
  </si>
  <si>
    <t>Vergaderen</t>
  </si>
  <si>
    <t>Declaratie Bulthuis</t>
  </si>
  <si>
    <t>Functionele Communicatie</t>
  </si>
  <si>
    <t>Advertentie Steenbergen</t>
  </si>
  <si>
    <t>Gebruik GKV Hoogkerk</t>
  </si>
  <si>
    <t>Sparen</t>
  </si>
  <si>
    <t>Opleiding Douwe</t>
  </si>
  <si>
    <t>de Witt</t>
  </si>
  <si>
    <t>Afdrachten</t>
  </si>
  <si>
    <t>Voorschot CU</t>
  </si>
  <si>
    <t>TK 2012 EB koopmans</t>
  </si>
  <si>
    <t>Huur Kerk</t>
  </si>
  <si>
    <t>Hapje en Drankje</t>
  </si>
  <si>
    <t>Declaratie van der Wal</t>
  </si>
  <si>
    <t>Post NL</t>
  </si>
  <si>
    <t>Afrekening CU</t>
  </si>
  <si>
    <t>Hazekamp</t>
  </si>
  <si>
    <t>Bijdrage Fractie '11-'12</t>
  </si>
  <si>
    <t>Bijdrage Fractie okt 12</t>
  </si>
  <si>
    <t>=&gt; Splitsen</t>
  </si>
  <si>
    <t>Saldi rekeningen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</si>
</sst>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;[Red]\-#,##0\ "/>
    <numFmt numFmtId="173" formatCode="&quot; € &quot;#,##0.00\ ;&quot; € &quot;#,##0.00\-;&quot; € -&quot;#\ ;@\ "/>
    <numFmt numFmtId="174" formatCode="#,##0.00\ ;#,##0.00\-;&quot; -&quot;#\ ;@\ "/>
    <numFmt numFmtId="175" formatCode="dd/mm/yyyy"/>
    <numFmt numFmtId="176" formatCode="&quot;€ &quot;#,##0\ ;[Red]&quot;€ &quot;#,##0\-"/>
    <numFmt numFmtId="177" formatCode="&quot; € &quot;#,##0.00\ ;&quot; € -&quot;#,##0.00\ ;&quot; € -&quot;#\ ;@\ "/>
    <numFmt numFmtId="178" formatCode="d/m"/>
    <numFmt numFmtId="179" formatCode="#,##0.00\ ;[Red]\-#,##0.00\ "/>
    <numFmt numFmtId="180" formatCode="[$nog ]0;[Red]0[$ meer]"/>
    <numFmt numFmtId="181" formatCode="mmm"/>
    <numFmt numFmtId="182" formatCode="0.00;[Red]\-0.00"/>
    <numFmt numFmtId="183" formatCode="0;[Red]\-0"/>
    <numFmt numFmtId="184" formatCode="#,##0\ ;[Red]#,##0\-"/>
    <numFmt numFmtId="185" formatCode="#,##0.00\ ;[Red]#,##0.00\-"/>
    <numFmt numFmtId="186" formatCode="#,##0.00_-"/>
    <numFmt numFmtId="187" formatCode="&quot;€&quot;\ #,##0.00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i/>
      <sz val="10"/>
      <color indexed="8"/>
      <name val="Calibri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12"/>
      <name val="MS Sans 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1" fillId="0" borderId="0">
      <alignment/>
      <protection/>
    </xf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3" fontId="1" fillId="0" borderId="0">
      <alignment/>
      <protection/>
    </xf>
    <xf numFmtId="168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41" applyFont="1">
      <alignment/>
      <protection/>
    </xf>
    <xf numFmtId="0" fontId="1" fillId="0" borderId="0" xfId="41" applyFont="1" applyAlignment="1">
      <alignment horizontal="left"/>
      <protection/>
    </xf>
    <xf numFmtId="0" fontId="2" fillId="0" borderId="0" xfId="41" applyFont="1">
      <alignment/>
      <protection/>
    </xf>
    <xf numFmtId="172" fontId="3" fillId="0" borderId="0" xfId="41" applyNumberFormat="1" applyFont="1" applyFill="1" applyBorder="1" applyAlignment="1">
      <alignment horizontal="right" vertical="center"/>
      <protection/>
    </xf>
    <xf numFmtId="0" fontId="4" fillId="0" borderId="0" xfId="41" applyFont="1">
      <alignment/>
      <protection/>
    </xf>
    <xf numFmtId="172" fontId="1" fillId="0" borderId="0" xfId="41" applyNumberFormat="1" applyFont="1" applyFill="1" applyBorder="1" applyAlignment="1">
      <alignment horizontal="right" vertical="center"/>
      <protection/>
    </xf>
    <xf numFmtId="0" fontId="5" fillId="0" borderId="10" xfId="41" applyFont="1" applyBorder="1">
      <alignment/>
      <protection/>
    </xf>
    <xf numFmtId="0" fontId="1" fillId="0" borderId="10" xfId="41" applyFont="1" applyBorder="1">
      <alignment/>
      <protection/>
    </xf>
    <xf numFmtId="172" fontId="3" fillId="0" borderId="10" xfId="41" applyNumberFormat="1" applyFont="1" applyFill="1" applyBorder="1" applyAlignment="1">
      <alignment horizontal="right" vertical="center"/>
      <protection/>
    </xf>
    <xf numFmtId="172" fontId="3" fillId="33" borderId="0" xfId="41" applyNumberFormat="1" applyFont="1" applyFill="1" applyBorder="1" applyAlignment="1">
      <alignment horizontal="right" vertical="center"/>
      <protection/>
    </xf>
    <xf numFmtId="173" fontId="1" fillId="34" borderId="0" xfId="58" applyFont="1" applyFill="1" applyBorder="1" applyAlignment="1" applyProtection="1">
      <alignment horizontal="right" vertical="center"/>
      <protection/>
    </xf>
    <xf numFmtId="173" fontId="1" fillId="33" borderId="0" xfId="58" applyFont="1" applyFill="1" applyBorder="1" applyAlignment="1" applyProtection="1">
      <alignment horizontal="right" vertical="center"/>
      <protection/>
    </xf>
    <xf numFmtId="173" fontId="1" fillId="35" borderId="0" xfId="58" applyFont="1" applyFill="1" applyBorder="1" applyAlignment="1" applyProtection="1">
      <alignment horizontal="right" vertical="center"/>
      <protection/>
    </xf>
    <xf numFmtId="173" fontId="3" fillId="33" borderId="0" xfId="58" applyFont="1" applyFill="1" applyBorder="1" applyAlignment="1" applyProtection="1">
      <alignment horizontal="right" vertical="center"/>
      <protection/>
    </xf>
    <xf numFmtId="173" fontId="1" fillId="34" borderId="11" xfId="58" applyFont="1" applyFill="1" applyBorder="1" applyAlignment="1" applyProtection="1">
      <alignment horizontal="right" vertical="center"/>
      <protection/>
    </xf>
    <xf numFmtId="173" fontId="1" fillId="35" borderId="11" xfId="58" applyFont="1" applyFill="1" applyBorder="1" applyAlignment="1" applyProtection="1">
      <alignment horizontal="right" vertical="center"/>
      <protection/>
    </xf>
    <xf numFmtId="173" fontId="4" fillId="34" borderId="0" xfId="58" applyFont="1" applyFill="1" applyBorder="1" applyAlignment="1" applyProtection="1">
      <alignment horizontal="right" vertical="center"/>
      <protection/>
    </xf>
    <xf numFmtId="173" fontId="4" fillId="33" borderId="0" xfId="58" applyFont="1" applyFill="1" applyBorder="1" applyAlignment="1" applyProtection="1">
      <alignment horizontal="right" vertical="center"/>
      <protection/>
    </xf>
    <xf numFmtId="173" fontId="4" fillId="35" borderId="0" xfId="58" applyFont="1" applyFill="1" applyBorder="1" applyAlignment="1" applyProtection="1">
      <alignment horizontal="right" vertical="center"/>
      <protection/>
    </xf>
    <xf numFmtId="173" fontId="3" fillId="0" borderId="0" xfId="58" applyFont="1" applyFill="1" applyBorder="1" applyAlignment="1" applyProtection="1">
      <alignment horizontal="right" vertical="center"/>
      <protection/>
    </xf>
    <xf numFmtId="173" fontId="3" fillId="0" borderId="10" xfId="58" applyFont="1" applyFill="1" applyBorder="1" applyAlignment="1" applyProtection="1">
      <alignment horizontal="right" vertical="center"/>
      <protection/>
    </xf>
    <xf numFmtId="172" fontId="6" fillId="33" borderId="0" xfId="41" applyNumberFormat="1" applyFont="1" applyFill="1" applyBorder="1" applyAlignment="1">
      <alignment horizontal="right" vertical="center"/>
      <protection/>
    </xf>
    <xf numFmtId="173" fontId="4" fillId="0" borderId="0" xfId="41" applyNumberFormat="1" applyFont="1">
      <alignment/>
      <protection/>
    </xf>
    <xf numFmtId="0" fontId="4" fillId="0" borderId="10" xfId="41" applyFont="1" applyFill="1" applyBorder="1">
      <alignment/>
      <protection/>
    </xf>
    <xf numFmtId="0" fontId="1" fillId="0" borderId="10" xfId="41" applyFont="1" applyFill="1" applyBorder="1">
      <alignment/>
      <protection/>
    </xf>
    <xf numFmtId="172" fontId="4" fillId="0" borderId="10" xfId="41" applyNumberFormat="1" applyFont="1" applyFill="1" applyBorder="1" applyAlignment="1">
      <alignment horizontal="right" vertical="center"/>
      <protection/>
    </xf>
    <xf numFmtId="172" fontId="3" fillId="33" borderId="0" xfId="41" applyNumberFormat="1" applyFont="1" applyFill="1" applyBorder="1" applyAlignment="1">
      <alignment vertical="center"/>
      <protection/>
    </xf>
    <xf numFmtId="173" fontId="6" fillId="33" borderId="0" xfId="58" applyFont="1" applyFill="1" applyBorder="1" applyAlignment="1" applyProtection="1">
      <alignment horizontal="right" vertical="center"/>
      <protection/>
    </xf>
    <xf numFmtId="0" fontId="1" fillId="0" borderId="0" xfId="41" applyFont="1" applyBorder="1" applyAlignment="1">
      <alignment/>
      <protection/>
    </xf>
    <xf numFmtId="174" fontId="1" fillId="0" borderId="0" xfId="45" applyFont="1" applyFill="1" applyBorder="1" applyAlignment="1" applyProtection="1">
      <alignment/>
      <protection/>
    </xf>
    <xf numFmtId="0" fontId="1" fillId="0" borderId="0" xfId="41" applyFont="1" applyFill="1" applyBorder="1" applyAlignment="1">
      <alignment/>
      <protection/>
    </xf>
    <xf numFmtId="172" fontId="8" fillId="0" borderId="0" xfId="41" applyNumberFormat="1" applyFont="1" applyFill="1" applyBorder="1" applyAlignment="1">
      <alignment vertical="center"/>
      <protection/>
    </xf>
    <xf numFmtId="173" fontId="8" fillId="0" borderId="0" xfId="58" applyFont="1" applyFill="1" applyBorder="1" applyAlignment="1" applyProtection="1">
      <alignment horizontal="right" vertical="center"/>
      <protection/>
    </xf>
    <xf numFmtId="172" fontId="8" fillId="0" borderId="0" xfId="41" applyNumberFormat="1" applyFont="1" applyFill="1" applyBorder="1" applyAlignment="1">
      <alignment horizontal="right" vertical="center"/>
      <protection/>
    </xf>
    <xf numFmtId="0" fontId="9" fillId="0" borderId="12" xfId="41" applyFont="1" applyBorder="1" applyAlignment="1">
      <alignment vertical="center"/>
      <protection/>
    </xf>
    <xf numFmtId="173" fontId="9" fillId="0" borderId="13" xfId="58" applyFont="1" applyFill="1" applyBorder="1" applyAlignment="1" applyProtection="1">
      <alignment horizontal="left" vertical="center"/>
      <protection/>
    </xf>
    <xf numFmtId="173" fontId="9" fillId="36" borderId="13" xfId="58" applyFont="1" applyFill="1" applyBorder="1" applyAlignment="1" applyProtection="1">
      <alignment horizontal="left" vertical="center"/>
      <protection/>
    </xf>
    <xf numFmtId="173" fontId="9" fillId="37" borderId="13" xfId="58" applyFont="1" applyFill="1" applyBorder="1" applyAlignment="1" applyProtection="1">
      <alignment horizontal="left" vertical="center"/>
      <protection/>
    </xf>
    <xf numFmtId="172" fontId="9" fillId="0" borderId="14" xfId="41" applyNumberFormat="1" applyFont="1" applyFill="1" applyBorder="1" applyAlignment="1">
      <alignment vertical="center"/>
      <protection/>
    </xf>
    <xf numFmtId="0" fontId="8" fillId="0" borderId="15" xfId="41" applyFont="1" applyBorder="1" applyAlignment="1">
      <alignment vertical="center"/>
      <protection/>
    </xf>
    <xf numFmtId="173" fontId="8" fillId="0" borderId="16" xfId="58" applyFont="1" applyFill="1" applyBorder="1" applyAlignment="1" applyProtection="1">
      <alignment horizontal="right" vertical="center"/>
      <protection/>
    </xf>
    <xf numFmtId="173" fontId="8" fillId="36" borderId="16" xfId="58" applyFont="1" applyFill="1" applyBorder="1" applyAlignment="1" applyProtection="1">
      <alignment horizontal="right" vertical="center"/>
      <protection/>
    </xf>
    <xf numFmtId="173" fontId="8" fillId="37" borderId="16" xfId="58" applyFont="1" applyFill="1" applyBorder="1" applyAlignment="1" applyProtection="1">
      <alignment horizontal="right" vertical="center"/>
      <protection/>
    </xf>
    <xf numFmtId="173" fontId="9" fillId="0" borderId="13" xfId="58" applyFont="1" applyFill="1" applyBorder="1" applyAlignment="1" applyProtection="1">
      <alignment horizontal="right" vertical="center"/>
      <protection/>
    </xf>
    <xf numFmtId="173" fontId="9" fillId="36" borderId="13" xfId="58" applyFont="1" applyFill="1" applyBorder="1" applyAlignment="1" applyProtection="1">
      <alignment horizontal="right" vertical="center"/>
      <protection/>
    </xf>
    <xf numFmtId="173" fontId="9" fillId="37" borderId="13" xfId="58" applyFont="1" applyFill="1" applyBorder="1" applyAlignment="1" applyProtection="1">
      <alignment horizontal="right" vertical="center"/>
      <protection/>
    </xf>
    <xf numFmtId="0" fontId="9" fillId="0" borderId="0" xfId="41" applyFont="1" applyBorder="1" applyAlignment="1">
      <alignment vertical="center"/>
      <protection/>
    </xf>
    <xf numFmtId="173" fontId="8" fillId="0" borderId="13" xfId="58" applyFont="1" applyFill="1" applyBorder="1" applyAlignment="1" applyProtection="1">
      <alignment horizontal="right" vertical="center"/>
      <protection/>
    </xf>
    <xf numFmtId="173" fontId="8" fillId="36" borderId="13" xfId="58" applyFont="1" applyFill="1" applyBorder="1" applyAlignment="1" applyProtection="1">
      <alignment horizontal="right" vertical="center"/>
      <protection/>
    </xf>
    <xf numFmtId="173" fontId="8" fillId="37" borderId="13" xfId="58" applyFont="1" applyFill="1" applyBorder="1" applyAlignment="1" applyProtection="1">
      <alignment horizontal="right" vertical="center"/>
      <protection/>
    </xf>
    <xf numFmtId="0" fontId="8" fillId="0" borderId="0" xfId="41" applyFont="1" applyBorder="1" applyAlignment="1">
      <alignment vertical="center"/>
      <protection/>
    </xf>
    <xf numFmtId="172" fontId="9" fillId="0" borderId="0" xfId="41" applyNumberFormat="1" applyFont="1" applyFill="1" applyBorder="1" applyAlignment="1">
      <alignment horizontal="right" vertical="center"/>
      <protection/>
    </xf>
    <xf numFmtId="172" fontId="9" fillId="0" borderId="0" xfId="41" applyNumberFormat="1" applyFont="1" applyFill="1" applyBorder="1" applyAlignment="1">
      <alignment vertical="center"/>
      <protection/>
    </xf>
    <xf numFmtId="173" fontId="9" fillId="0" borderId="0" xfId="58" applyFont="1" applyFill="1" applyBorder="1" applyAlignment="1" applyProtection="1">
      <alignment horizontal="right" vertical="center"/>
      <protection/>
    </xf>
    <xf numFmtId="175" fontId="8" fillId="0" borderId="0" xfId="58" applyNumberFormat="1" applyFont="1" applyFill="1" applyBorder="1" applyAlignment="1" applyProtection="1">
      <alignment horizontal="right" vertical="center"/>
      <protection/>
    </xf>
    <xf numFmtId="175" fontId="9" fillId="0" borderId="0" xfId="58" applyNumberFormat="1" applyFont="1" applyFill="1" applyBorder="1" applyAlignment="1" applyProtection="1">
      <alignment horizontal="right" vertical="center"/>
      <protection/>
    </xf>
    <xf numFmtId="173" fontId="1" fillId="0" borderId="0" xfId="58" applyFont="1" applyFill="1" applyBorder="1" applyAlignment="1" applyProtection="1">
      <alignment/>
      <protection/>
    </xf>
    <xf numFmtId="173" fontId="4" fillId="0" borderId="0" xfId="58" applyFont="1" applyFill="1" applyBorder="1" applyAlignment="1" applyProtection="1">
      <alignment/>
      <protection/>
    </xf>
    <xf numFmtId="173" fontId="9" fillId="0" borderId="0" xfId="41" applyNumberFormat="1" applyFont="1" applyFill="1" applyBorder="1" applyAlignment="1">
      <alignment horizontal="right" vertical="center"/>
      <protection/>
    </xf>
    <xf numFmtId="176" fontId="9" fillId="0" borderId="0" xfId="41" applyNumberFormat="1" applyFont="1" applyFill="1" applyBorder="1" applyAlignment="1">
      <alignment horizontal="right" vertical="center"/>
      <protection/>
    </xf>
    <xf numFmtId="176" fontId="8" fillId="0" borderId="0" xfId="41" applyNumberFormat="1" applyFont="1" applyFill="1" applyBorder="1" applyAlignment="1">
      <alignment horizontal="right" vertical="center"/>
      <protection/>
    </xf>
    <xf numFmtId="0" fontId="11" fillId="0" borderId="0" xfId="41" applyFont="1" applyAlignment="1">
      <alignment/>
      <protection/>
    </xf>
    <xf numFmtId="0" fontId="13" fillId="0" borderId="0" xfId="41" applyFont="1" applyAlignment="1">
      <alignment/>
      <protection/>
    </xf>
    <xf numFmtId="0" fontId="14" fillId="0" borderId="17" xfId="41" applyFont="1" applyBorder="1" applyAlignment="1">
      <alignment vertical="top"/>
      <protection/>
    </xf>
    <xf numFmtId="14" fontId="8" fillId="0" borderId="18" xfId="41" applyNumberFormat="1" applyFont="1" applyBorder="1" applyAlignment="1">
      <alignment vertical="top"/>
      <protection/>
    </xf>
    <xf numFmtId="14" fontId="8" fillId="0" borderId="18" xfId="41" applyNumberFormat="1" applyFont="1" applyFill="1" applyBorder="1" applyAlignment="1">
      <alignment vertical="top"/>
      <protection/>
    </xf>
    <xf numFmtId="0" fontId="8" fillId="0" borderId="0" xfId="41" applyFont="1" applyAlignment="1">
      <alignment/>
      <protection/>
    </xf>
    <xf numFmtId="0" fontId="15" fillId="0" borderId="19" xfId="41" applyFont="1" applyBorder="1" applyAlignment="1">
      <alignment vertical="top"/>
      <protection/>
    </xf>
    <xf numFmtId="173" fontId="8" fillId="0" borderId="20" xfId="58" applyFont="1" applyFill="1" applyBorder="1" applyAlignment="1" applyProtection="1">
      <alignment vertical="top"/>
      <protection/>
    </xf>
    <xf numFmtId="173" fontId="8" fillId="38" borderId="20" xfId="58" applyFont="1" applyFill="1" applyBorder="1" applyAlignment="1" applyProtection="1">
      <alignment vertical="top"/>
      <protection/>
    </xf>
    <xf numFmtId="173" fontId="8" fillId="0" borderId="21" xfId="58" applyFont="1" applyFill="1" applyBorder="1" applyAlignment="1" applyProtection="1">
      <alignment vertical="top"/>
      <protection/>
    </xf>
    <xf numFmtId="173" fontId="8" fillId="38" borderId="21" xfId="58" applyFont="1" applyFill="1" applyBorder="1" applyAlignment="1" applyProtection="1">
      <alignment vertical="top"/>
      <protection/>
    </xf>
    <xf numFmtId="0" fontId="8" fillId="0" borderId="17" xfId="41" applyFont="1" applyBorder="1" applyAlignment="1">
      <alignment vertical="top"/>
      <protection/>
    </xf>
    <xf numFmtId="173" fontId="8" fillId="0" borderId="20" xfId="58" applyFont="1" applyFill="1" applyBorder="1" applyAlignment="1" applyProtection="1">
      <alignment horizontal="right" vertical="top"/>
      <protection/>
    </xf>
    <xf numFmtId="173" fontId="8" fillId="38" borderId="20" xfId="58" applyFont="1" applyFill="1" applyBorder="1" applyAlignment="1" applyProtection="1">
      <alignment horizontal="right" vertical="top"/>
      <protection/>
    </xf>
    <xf numFmtId="173" fontId="8" fillId="0" borderId="22" xfId="58" applyFont="1" applyFill="1" applyBorder="1" applyAlignment="1" applyProtection="1">
      <alignment horizontal="right" vertical="top"/>
      <protection/>
    </xf>
    <xf numFmtId="173" fontId="8" fillId="38" borderId="22" xfId="58" applyFont="1" applyFill="1" applyBorder="1" applyAlignment="1" applyProtection="1">
      <alignment horizontal="right" vertical="top"/>
      <protection/>
    </xf>
    <xf numFmtId="173" fontId="11" fillId="0" borderId="0" xfId="41" applyNumberFormat="1" applyFont="1" applyAlignment="1">
      <alignment/>
      <protection/>
    </xf>
    <xf numFmtId="0" fontId="18" fillId="0" borderId="17" xfId="41" applyFont="1" applyBorder="1" applyAlignment="1">
      <alignment horizontal="right" vertical="center"/>
      <protection/>
    </xf>
    <xf numFmtId="0" fontId="15" fillId="0" borderId="17" xfId="41" applyFont="1" applyBorder="1" applyAlignment="1">
      <alignment vertical="top"/>
      <protection/>
    </xf>
    <xf numFmtId="173" fontId="8" fillId="0" borderId="22" xfId="58" applyFont="1" applyFill="1" applyBorder="1" applyAlignment="1" applyProtection="1">
      <alignment vertical="top"/>
      <protection/>
    </xf>
    <xf numFmtId="173" fontId="8" fillId="38" borderId="22" xfId="58" applyFont="1" applyFill="1" applyBorder="1" applyAlignment="1" applyProtection="1">
      <alignment vertical="top"/>
      <protection/>
    </xf>
    <xf numFmtId="0" fontId="15" fillId="0" borderId="23" xfId="41" applyFont="1" applyBorder="1" applyAlignment="1">
      <alignment vertical="top"/>
      <protection/>
    </xf>
    <xf numFmtId="173" fontId="8" fillId="0" borderId="24" xfId="58" applyFont="1" applyFill="1" applyBorder="1" applyAlignment="1" applyProtection="1">
      <alignment horizontal="right" vertical="top"/>
      <protection/>
    </xf>
    <xf numFmtId="173" fontId="8" fillId="39" borderId="24" xfId="58" applyFont="1" applyFill="1" applyBorder="1" applyAlignment="1" applyProtection="1">
      <alignment horizontal="right" vertical="top"/>
      <protection/>
    </xf>
    <xf numFmtId="0" fontId="8" fillId="0" borderId="23" xfId="41" applyFont="1" applyBorder="1" applyAlignment="1">
      <alignment horizontal="right" vertical="top"/>
      <protection/>
    </xf>
    <xf numFmtId="0" fontId="11" fillId="0" borderId="0" xfId="41" applyFont="1" applyFill="1" applyAlignment="1">
      <alignment/>
      <protection/>
    </xf>
    <xf numFmtId="0" fontId="11" fillId="0" borderId="0" xfId="41" applyFont="1" applyFill="1" applyBorder="1" applyAlignment="1">
      <alignment/>
      <protection/>
    </xf>
    <xf numFmtId="173" fontId="11" fillId="0" borderId="0" xfId="41" applyNumberFormat="1" applyFont="1" applyFill="1" applyBorder="1" applyAlignment="1">
      <alignment/>
      <protection/>
    </xf>
    <xf numFmtId="177" fontId="11" fillId="0" borderId="0" xfId="41" applyNumberFormat="1" applyFont="1" applyFill="1" applyBorder="1" applyAlignment="1">
      <alignment/>
      <protection/>
    </xf>
    <xf numFmtId="0" fontId="1" fillId="0" borderId="0" xfId="41" applyBorder="1" applyAlignment="1">
      <alignment/>
      <protection/>
    </xf>
    <xf numFmtId="0" fontId="8" fillId="0" borderId="25" xfId="41" applyFont="1" applyBorder="1" applyAlignment="1">
      <alignment vertical="top"/>
      <protection/>
    </xf>
    <xf numFmtId="173" fontId="8" fillId="38" borderId="26" xfId="58" applyFont="1" applyFill="1" applyBorder="1" applyAlignment="1" applyProtection="1">
      <alignment horizontal="right" vertical="top"/>
      <protection/>
    </xf>
    <xf numFmtId="0" fontId="8" fillId="0" borderId="27" xfId="41" applyFont="1" applyBorder="1" applyAlignment="1">
      <alignment vertical="top"/>
      <protection/>
    </xf>
    <xf numFmtId="173" fontId="8" fillId="38" borderId="25" xfId="58" applyFont="1" applyFill="1" applyBorder="1" applyAlignment="1" applyProtection="1">
      <alignment horizontal="right" vertical="top"/>
      <protection/>
    </xf>
    <xf numFmtId="0" fontId="8" fillId="0" borderId="16" xfId="41" applyFont="1" applyBorder="1" applyAlignment="1">
      <alignment vertical="top"/>
      <protection/>
    </xf>
    <xf numFmtId="173" fontId="8" fillId="38" borderId="28" xfId="58" applyFont="1" applyFill="1" applyBorder="1" applyAlignment="1" applyProtection="1">
      <alignment horizontal="right" vertical="top"/>
      <protection/>
    </xf>
    <xf numFmtId="0" fontId="8" fillId="0" borderId="15" xfId="41" applyFont="1" applyBorder="1" applyAlignment="1">
      <alignment vertical="top"/>
      <protection/>
    </xf>
    <xf numFmtId="173" fontId="8" fillId="38" borderId="16" xfId="58" applyFont="1" applyFill="1" applyBorder="1" applyAlignment="1" applyProtection="1">
      <alignment horizontal="right" vertical="top"/>
      <protection/>
    </xf>
    <xf numFmtId="0" fontId="8" fillId="0" borderId="13" xfId="41" applyFont="1" applyBorder="1" applyAlignment="1">
      <alignment vertical="top"/>
      <protection/>
    </xf>
    <xf numFmtId="173" fontId="8" fillId="38" borderId="29" xfId="58" applyFont="1" applyFill="1" applyBorder="1" applyAlignment="1" applyProtection="1">
      <alignment horizontal="right" vertical="top"/>
      <protection/>
    </xf>
    <xf numFmtId="0" fontId="8" fillId="0" borderId="12" xfId="41" applyFont="1" applyBorder="1" applyAlignment="1">
      <alignment vertical="top"/>
      <protection/>
    </xf>
    <xf numFmtId="173" fontId="8" fillId="38" borderId="13" xfId="58" applyFont="1" applyFill="1" applyBorder="1" applyAlignment="1" applyProtection="1">
      <alignment horizontal="right" vertical="top"/>
      <protection/>
    </xf>
    <xf numFmtId="0" fontId="1" fillId="0" borderId="0" xfId="41">
      <alignment/>
      <protection/>
    </xf>
    <xf numFmtId="178" fontId="1" fillId="36" borderId="27" xfId="41" applyNumberFormat="1" applyFill="1" applyBorder="1">
      <alignment/>
      <protection/>
    </xf>
    <xf numFmtId="178" fontId="19" fillId="36" borderId="0" xfId="41" applyNumberFormat="1" applyFont="1" applyFill="1" applyBorder="1">
      <alignment/>
      <protection/>
    </xf>
    <xf numFmtId="178" fontId="20" fillId="36" borderId="30" xfId="41" applyNumberFormat="1" applyFont="1" applyFill="1" applyBorder="1" applyAlignment="1">
      <alignment horizontal="center"/>
      <protection/>
    </xf>
    <xf numFmtId="179" fontId="1" fillId="36" borderId="26" xfId="41" applyNumberFormat="1" applyFill="1" applyBorder="1">
      <alignment/>
      <protection/>
    </xf>
    <xf numFmtId="0" fontId="19" fillId="36" borderId="30" xfId="41" applyFont="1" applyFill="1" applyBorder="1">
      <alignment/>
      <protection/>
    </xf>
    <xf numFmtId="0" fontId="1" fillId="36" borderId="27" xfId="41" applyFill="1" applyBorder="1" applyAlignment="1">
      <alignment horizontal="left"/>
      <protection/>
    </xf>
    <xf numFmtId="172" fontId="1" fillId="0" borderId="27" xfId="41" applyNumberFormat="1" applyFill="1" applyBorder="1" applyAlignment="1">
      <alignment horizontal="right"/>
      <protection/>
    </xf>
    <xf numFmtId="180" fontId="20" fillId="36" borderId="16" xfId="41" applyNumberFormat="1" applyFont="1" applyFill="1" applyBorder="1">
      <alignment/>
      <protection/>
    </xf>
    <xf numFmtId="181" fontId="20" fillId="36" borderId="15" xfId="41" applyNumberFormat="1" applyFont="1" applyFill="1" applyBorder="1" applyAlignment="1">
      <alignment horizontal="center"/>
      <protection/>
    </xf>
    <xf numFmtId="2" fontId="20" fillId="36" borderId="0" xfId="41" applyNumberFormat="1" applyFont="1" applyFill="1" applyBorder="1" applyAlignment="1">
      <alignment horizontal="center"/>
      <protection/>
    </xf>
    <xf numFmtId="179" fontId="20" fillId="36" borderId="28" xfId="41" applyNumberFormat="1" applyFont="1" applyFill="1" applyBorder="1" applyAlignment="1">
      <alignment horizontal="right"/>
      <protection/>
    </xf>
    <xf numFmtId="4" fontId="19" fillId="36" borderId="0" xfId="41" applyNumberFormat="1" applyFont="1" applyFill="1" applyBorder="1">
      <alignment/>
      <protection/>
    </xf>
    <xf numFmtId="0" fontId="1" fillId="36" borderId="15" xfId="41" applyFill="1" applyBorder="1" applyAlignment="1">
      <alignment horizontal="left"/>
      <protection/>
    </xf>
    <xf numFmtId="172" fontId="1" fillId="0" borderId="15" xfId="41" applyNumberFormat="1" applyFill="1" applyBorder="1" applyAlignment="1">
      <alignment horizontal="right"/>
      <protection/>
    </xf>
    <xf numFmtId="182" fontId="21" fillId="36" borderId="0" xfId="41" applyNumberFormat="1" applyFont="1" applyFill="1" applyBorder="1" applyAlignment="1">
      <alignment horizontal="center"/>
      <protection/>
    </xf>
    <xf numFmtId="179" fontId="21" fillId="36" borderId="28" xfId="41" applyNumberFormat="1" applyFont="1" applyFill="1" applyBorder="1" applyAlignment="1">
      <alignment horizontal="right"/>
      <protection/>
    </xf>
    <xf numFmtId="181" fontId="20" fillId="36" borderId="31" xfId="41" applyNumberFormat="1" applyFont="1" applyFill="1" applyBorder="1" applyAlignment="1">
      <alignment horizontal="center"/>
      <protection/>
    </xf>
    <xf numFmtId="178" fontId="19" fillId="36" borderId="10" xfId="41" applyNumberFormat="1" applyFont="1" applyFill="1" applyBorder="1">
      <alignment/>
      <protection/>
    </xf>
    <xf numFmtId="0" fontId="1" fillId="36" borderId="10" xfId="41" applyFill="1" applyBorder="1" applyAlignment="1">
      <alignment horizontal="left"/>
      <protection/>
    </xf>
    <xf numFmtId="179" fontId="20" fillId="36" borderId="32" xfId="41" applyNumberFormat="1" applyFont="1" applyFill="1" applyBorder="1" applyAlignment="1">
      <alignment horizontal="right"/>
      <protection/>
    </xf>
    <xf numFmtId="0" fontId="1" fillId="36" borderId="31" xfId="41" applyFill="1" applyBorder="1" applyAlignment="1">
      <alignment horizontal="left"/>
      <protection/>
    </xf>
    <xf numFmtId="172" fontId="1" fillId="0" borderId="31" xfId="41" applyNumberFormat="1" applyFill="1" applyBorder="1" applyAlignment="1">
      <alignment horizontal="right"/>
      <protection/>
    </xf>
    <xf numFmtId="180" fontId="20" fillId="36" borderId="14" xfId="41" applyNumberFormat="1" applyFont="1" applyFill="1" applyBorder="1">
      <alignment/>
      <protection/>
    </xf>
    <xf numFmtId="4" fontId="21" fillId="36" borderId="33" xfId="41" applyNumberFormat="1" applyFont="1" applyFill="1" applyBorder="1" applyAlignment="1">
      <alignment horizontal="center"/>
      <protection/>
    </xf>
    <xf numFmtId="4" fontId="21" fillId="36" borderId="13" xfId="41" applyNumberFormat="1" applyFont="1" applyFill="1" applyBorder="1" applyAlignment="1">
      <alignment horizontal="center"/>
      <protection/>
    </xf>
    <xf numFmtId="183" fontId="22" fillId="36" borderId="12" xfId="41" applyNumberFormat="1" applyFont="1" applyFill="1" applyBorder="1" applyAlignment="1">
      <alignment horizontal="center"/>
      <protection/>
    </xf>
    <xf numFmtId="179" fontId="22" fillId="36" borderId="33" xfId="41" applyNumberFormat="1" applyFont="1" applyFill="1" applyBorder="1" applyAlignment="1">
      <alignment horizontal="right"/>
      <protection/>
    </xf>
    <xf numFmtId="184" fontId="22" fillId="36" borderId="32" xfId="41" applyNumberFormat="1" applyFont="1" applyFill="1" applyBorder="1">
      <alignment/>
      <protection/>
    </xf>
    <xf numFmtId="178" fontId="1" fillId="0" borderId="15" xfId="41" applyNumberFormat="1" applyFont="1" applyBorder="1">
      <alignment/>
      <protection/>
    </xf>
    <xf numFmtId="183" fontId="23" fillId="0" borderId="15" xfId="41" applyNumberFormat="1" applyFont="1" applyBorder="1">
      <alignment/>
      <protection/>
    </xf>
    <xf numFmtId="183" fontId="1" fillId="0" borderId="15" xfId="41" applyNumberFormat="1" applyFont="1" applyBorder="1">
      <alignment/>
      <protection/>
    </xf>
    <xf numFmtId="179" fontId="1" fillId="0" borderId="28" xfId="41" applyNumberFormat="1" applyFont="1" applyBorder="1">
      <alignment/>
      <protection/>
    </xf>
    <xf numFmtId="185" fontId="23" fillId="0" borderId="16" xfId="0" applyNumberFormat="1" applyFont="1" applyBorder="1" applyAlignment="1">
      <alignment/>
    </xf>
    <xf numFmtId="183" fontId="1" fillId="0" borderId="15" xfId="0" applyNumberFormat="1" applyFont="1" applyBorder="1" applyAlignment="1">
      <alignment/>
    </xf>
    <xf numFmtId="179" fontId="1" fillId="0" borderId="28" xfId="0" applyNumberFormat="1" applyFont="1" applyBorder="1" applyAlignment="1">
      <alignment/>
    </xf>
    <xf numFmtId="172" fontId="1" fillId="0" borderId="16" xfId="41" applyNumberFormat="1" applyFont="1" applyBorder="1">
      <alignment/>
      <protection/>
    </xf>
    <xf numFmtId="178" fontId="1" fillId="0" borderId="15" xfId="41" applyNumberFormat="1" applyBorder="1">
      <alignment/>
      <protection/>
    </xf>
    <xf numFmtId="183" fontId="0" fillId="0" borderId="15" xfId="0" applyNumberFormat="1" applyBorder="1" applyAlignment="1">
      <alignment/>
    </xf>
    <xf numFmtId="178" fontId="1" fillId="0" borderId="15" xfId="0" applyNumberFormat="1" applyFont="1" applyBorder="1" applyAlignment="1">
      <alignment/>
    </xf>
    <xf numFmtId="185" fontId="23" fillId="0" borderId="16" xfId="41" applyNumberFormat="1" applyFont="1" applyBorder="1">
      <alignment/>
      <protection/>
    </xf>
    <xf numFmtId="183" fontId="1" fillId="0" borderId="15" xfId="41" applyNumberFormat="1" applyBorder="1">
      <alignment/>
      <protection/>
    </xf>
    <xf numFmtId="183" fontId="23" fillId="0" borderId="15" xfId="0" applyNumberFormat="1" applyFont="1" applyBorder="1" applyAlignment="1">
      <alignment/>
    </xf>
    <xf numFmtId="183" fontId="23" fillId="0" borderId="16" xfId="41" applyNumberFormat="1" applyFont="1" applyBorder="1">
      <alignment/>
      <protection/>
    </xf>
    <xf numFmtId="185" fontId="23" fillId="0" borderId="15" xfId="41" applyNumberFormat="1" applyFont="1" applyBorder="1">
      <alignment/>
      <protection/>
    </xf>
    <xf numFmtId="185" fontId="23" fillId="0" borderId="15" xfId="0" applyNumberFormat="1" applyFont="1" applyBorder="1" applyAlignment="1">
      <alignment/>
    </xf>
    <xf numFmtId="183" fontId="23" fillId="0" borderId="16" xfId="0" applyNumberFormat="1" applyFont="1" applyBorder="1" applyAlignment="1">
      <alignment/>
    </xf>
    <xf numFmtId="0" fontId="1" fillId="40" borderId="0" xfId="41" applyFont="1" applyFill="1">
      <alignment/>
      <protection/>
    </xf>
    <xf numFmtId="0" fontId="4" fillId="40" borderId="0" xfId="41" applyFont="1" applyFill="1">
      <alignment/>
      <protection/>
    </xf>
    <xf numFmtId="0" fontId="1" fillId="40" borderId="0" xfId="41" applyFont="1" applyFill="1" applyAlignment="1">
      <alignment horizontal="left"/>
      <protection/>
    </xf>
    <xf numFmtId="0" fontId="6" fillId="40" borderId="0" xfId="41" applyFont="1" applyFill="1">
      <alignment/>
      <protection/>
    </xf>
    <xf numFmtId="15" fontId="6" fillId="41" borderId="0" xfId="41" applyNumberFormat="1" applyFont="1" applyFill="1">
      <alignment/>
      <protection/>
    </xf>
    <xf numFmtId="15" fontId="6" fillId="40" borderId="0" xfId="41" applyNumberFormat="1" applyFont="1" applyFill="1">
      <alignment/>
      <protection/>
    </xf>
    <xf numFmtId="15" fontId="1" fillId="40" borderId="0" xfId="41" applyNumberFormat="1" applyFont="1" applyFill="1">
      <alignment/>
      <protection/>
    </xf>
    <xf numFmtId="0" fontId="7" fillId="40" borderId="0" xfId="41" applyFont="1" applyFill="1">
      <alignment/>
      <protection/>
    </xf>
    <xf numFmtId="15" fontId="1" fillId="40" borderId="0" xfId="41" applyNumberFormat="1" applyFont="1" applyFill="1" applyAlignment="1">
      <alignment horizontal="left"/>
      <protection/>
    </xf>
    <xf numFmtId="0" fontId="4" fillId="40" borderId="0" xfId="41" applyFont="1" applyFill="1" applyAlignment="1">
      <alignment horizontal="left"/>
      <protection/>
    </xf>
    <xf numFmtId="173" fontId="1" fillId="41" borderId="0" xfId="58" applyFont="1" applyFill="1" applyBorder="1" applyAlignment="1" applyProtection="1">
      <alignment horizontal="right" vertical="center"/>
      <protection/>
    </xf>
    <xf numFmtId="173" fontId="1" fillId="40" borderId="0" xfId="58" applyFont="1" applyFill="1" applyBorder="1" applyAlignment="1" applyProtection="1">
      <alignment horizontal="right" vertical="center"/>
      <protection/>
    </xf>
    <xf numFmtId="173" fontId="3" fillId="40" borderId="0" xfId="58" applyFont="1" applyFill="1" applyBorder="1" applyAlignment="1" applyProtection="1">
      <alignment horizontal="right" vertical="center"/>
      <protection/>
    </xf>
    <xf numFmtId="0" fontId="1" fillId="42" borderId="0" xfId="41" applyFont="1" applyFill="1">
      <alignment/>
      <protection/>
    </xf>
    <xf numFmtId="0" fontId="4" fillId="40" borderId="0" xfId="41" applyFont="1" applyFill="1" applyAlignment="1">
      <alignment horizontal="right"/>
      <protection/>
    </xf>
    <xf numFmtId="173" fontId="4" fillId="41" borderId="0" xfId="58" applyFont="1" applyFill="1" applyBorder="1" applyAlignment="1" applyProtection="1">
      <alignment horizontal="right" vertical="center"/>
      <protection/>
    </xf>
    <xf numFmtId="173" fontId="4" fillId="40" borderId="0" xfId="58" applyFont="1" applyFill="1" applyBorder="1" applyAlignment="1" applyProtection="1">
      <alignment horizontal="right" vertical="center"/>
      <protection/>
    </xf>
    <xf numFmtId="187" fontId="3" fillId="42" borderId="0" xfId="41" applyNumberFormat="1" applyFont="1" applyFill="1" applyBorder="1" applyAlignment="1">
      <alignment horizontal="right" vertical="center"/>
      <protection/>
    </xf>
    <xf numFmtId="187" fontId="4" fillId="42" borderId="0" xfId="41" applyNumberFormat="1" applyFont="1" applyFill="1" applyBorder="1" applyAlignment="1">
      <alignment horizontal="right" vertical="center"/>
      <protection/>
    </xf>
    <xf numFmtId="173" fontId="4" fillId="35" borderId="34" xfId="58" applyFont="1" applyFill="1" applyBorder="1" applyAlignment="1" applyProtection="1">
      <alignment horizontal="right" vertical="center"/>
      <protection/>
    </xf>
    <xf numFmtId="173" fontId="4" fillId="34" borderId="34" xfId="58" applyFont="1" applyFill="1" applyBorder="1" applyAlignment="1" applyProtection="1">
      <alignment horizontal="right" vertical="center"/>
      <protection/>
    </xf>
    <xf numFmtId="173" fontId="1" fillId="43" borderId="0" xfId="58" applyFont="1" applyFill="1" applyBorder="1" applyAlignment="1" applyProtection="1">
      <alignment horizontal="right" vertical="center"/>
      <protection/>
    </xf>
    <xf numFmtId="173" fontId="1" fillId="44" borderId="0" xfId="58" applyFont="1" applyFill="1" applyBorder="1" applyAlignment="1" applyProtection="1">
      <alignment horizontal="right" vertical="center"/>
      <protection/>
    </xf>
    <xf numFmtId="173" fontId="1" fillId="45" borderId="0" xfId="58" applyFont="1" applyFill="1" applyBorder="1" applyAlignment="1" applyProtection="1">
      <alignment horizontal="right" vertical="center"/>
      <protection/>
    </xf>
    <xf numFmtId="0" fontId="5" fillId="0" borderId="0" xfId="41" applyFont="1" applyBorder="1">
      <alignment/>
      <protection/>
    </xf>
    <xf numFmtId="0" fontId="4" fillId="42" borderId="0" xfId="41" applyFont="1" applyFill="1" applyBorder="1">
      <alignment/>
      <protection/>
    </xf>
    <xf numFmtId="0" fontId="1" fillId="42" borderId="0" xfId="41" applyFont="1" applyFill="1" applyBorder="1">
      <alignment/>
      <protection/>
    </xf>
    <xf numFmtId="0" fontId="1" fillId="42" borderId="0" xfId="41" applyFont="1" applyFill="1" applyBorder="1" applyAlignment="1">
      <alignment horizontal="left"/>
      <protection/>
    </xf>
    <xf numFmtId="0" fontId="1" fillId="40" borderId="0" xfId="41" applyFont="1" applyFill="1" applyBorder="1">
      <alignment/>
      <protection/>
    </xf>
    <xf numFmtId="0" fontId="4" fillId="40" borderId="0" xfId="41" applyFont="1" applyFill="1" applyBorder="1">
      <alignment/>
      <protection/>
    </xf>
    <xf numFmtId="0" fontId="1" fillId="40" borderId="0" xfId="41" applyFont="1" applyFill="1" applyBorder="1" applyAlignment="1">
      <alignment horizontal="left"/>
      <protection/>
    </xf>
    <xf numFmtId="172" fontId="1" fillId="46" borderId="35" xfId="41" applyNumberFormat="1" applyFont="1" applyFill="1" applyBorder="1" applyAlignment="1">
      <alignment horizontal="right" vertical="center"/>
      <protection/>
    </xf>
    <xf numFmtId="172" fontId="6" fillId="47" borderId="36" xfId="41" applyNumberFormat="1" applyFont="1" applyFill="1" applyBorder="1" applyAlignment="1">
      <alignment horizontal="center" vertical="center"/>
      <protection/>
    </xf>
    <xf numFmtId="172" fontId="3" fillId="46" borderId="36" xfId="41" applyNumberFormat="1" applyFont="1" applyFill="1" applyBorder="1" applyAlignment="1">
      <alignment horizontal="right" vertical="center"/>
      <protection/>
    </xf>
    <xf numFmtId="187" fontId="3" fillId="47" borderId="36" xfId="41" applyNumberFormat="1" applyFont="1" applyFill="1" applyBorder="1" applyAlignment="1">
      <alignment horizontal="right" vertical="center"/>
      <protection/>
    </xf>
    <xf numFmtId="187" fontId="6" fillId="47" borderId="35" xfId="41" applyNumberFormat="1" applyFont="1" applyFill="1" applyBorder="1" applyAlignment="1">
      <alignment horizontal="right" vertical="center"/>
      <protection/>
    </xf>
    <xf numFmtId="187" fontId="3" fillId="46" borderId="36" xfId="41" applyNumberFormat="1" applyFont="1" applyFill="1" applyBorder="1" applyAlignment="1">
      <alignment horizontal="right" vertical="center"/>
      <protection/>
    </xf>
    <xf numFmtId="187" fontId="24" fillId="47" borderId="36" xfId="41" applyNumberFormat="1" applyFont="1" applyFill="1" applyBorder="1" applyAlignment="1">
      <alignment horizontal="right" vertical="center"/>
      <protection/>
    </xf>
    <xf numFmtId="187" fontId="6" fillId="47" borderId="36" xfId="41" applyNumberFormat="1" applyFont="1" applyFill="1" applyBorder="1" applyAlignment="1">
      <alignment horizontal="right" vertical="center"/>
      <protection/>
    </xf>
    <xf numFmtId="0" fontId="4" fillId="33" borderId="34" xfId="41" applyFont="1" applyFill="1" applyBorder="1">
      <alignment/>
      <protection/>
    </xf>
    <xf numFmtId="0" fontId="1" fillId="33" borderId="34" xfId="41" applyFont="1" applyFill="1" applyBorder="1">
      <alignment/>
      <protection/>
    </xf>
    <xf numFmtId="172" fontId="3" fillId="33" borderId="34" xfId="41" applyNumberFormat="1" applyFont="1" applyFill="1" applyBorder="1" applyAlignment="1">
      <alignment horizontal="right" vertical="center"/>
      <protection/>
    </xf>
    <xf numFmtId="187" fontId="3" fillId="46" borderId="35" xfId="41" applyNumberFormat="1" applyFont="1" applyFill="1" applyBorder="1" applyAlignment="1">
      <alignment horizontal="right" vertical="center"/>
      <protection/>
    </xf>
    <xf numFmtId="187" fontId="1" fillId="45" borderId="36" xfId="58" applyNumberFormat="1" applyFont="1" applyFill="1" applyBorder="1" applyAlignment="1" applyProtection="1">
      <alignment horizontal="right" vertical="center"/>
      <protection/>
    </xf>
    <xf numFmtId="0" fontId="1" fillId="33" borderId="37" xfId="41" applyFont="1" applyFill="1" applyBorder="1">
      <alignment/>
      <protection/>
    </xf>
    <xf numFmtId="0" fontId="1" fillId="33" borderId="0" xfId="41" applyFont="1" applyFill="1" applyBorder="1">
      <alignment/>
      <protection/>
    </xf>
    <xf numFmtId="187" fontId="4" fillId="47" borderId="35" xfId="41" applyNumberFormat="1" applyFont="1" applyFill="1" applyBorder="1">
      <alignment/>
      <protection/>
    </xf>
    <xf numFmtId="0" fontId="1" fillId="33" borderId="38" xfId="41" applyFont="1" applyFill="1" applyBorder="1">
      <alignment/>
      <protection/>
    </xf>
    <xf numFmtId="0" fontId="1" fillId="33" borderId="39" xfId="41" applyFont="1" applyFill="1" applyBorder="1">
      <alignment/>
      <protection/>
    </xf>
    <xf numFmtId="0" fontId="1" fillId="46" borderId="40" xfId="41" applyFont="1" applyFill="1" applyBorder="1">
      <alignment/>
      <protection/>
    </xf>
    <xf numFmtId="0" fontId="1" fillId="33" borderId="41" xfId="41" applyFont="1" applyFill="1" applyBorder="1">
      <alignment/>
      <protection/>
    </xf>
    <xf numFmtId="172" fontId="1" fillId="33" borderId="34" xfId="41" applyNumberFormat="1" applyFont="1" applyFill="1" applyBorder="1" applyAlignment="1">
      <alignment horizontal="right" vertical="center"/>
      <protection/>
    </xf>
    <xf numFmtId="0" fontId="6" fillId="34" borderId="0" xfId="41" applyFont="1" applyFill="1" applyBorder="1" applyAlignment="1">
      <alignment horizontal="center"/>
      <protection/>
    </xf>
    <xf numFmtId="0" fontId="6" fillId="33" borderId="0" xfId="41" applyFont="1" applyFill="1" applyBorder="1" applyAlignment="1">
      <alignment horizontal="center"/>
      <protection/>
    </xf>
    <xf numFmtId="0" fontId="6" fillId="35" borderId="0" xfId="41" applyFont="1" applyFill="1" applyBorder="1" applyAlignment="1">
      <alignment horizontal="center"/>
      <protection/>
    </xf>
    <xf numFmtId="0" fontId="4" fillId="33" borderId="0" xfId="41" applyFont="1" applyFill="1" applyBorder="1">
      <alignment/>
      <protection/>
    </xf>
    <xf numFmtId="0" fontId="4" fillId="33" borderId="0" xfId="41" applyFont="1" applyFill="1" applyBorder="1" applyAlignment="1">
      <alignment horizontal="right"/>
      <protection/>
    </xf>
    <xf numFmtId="173" fontId="4" fillId="34" borderId="0" xfId="41" applyNumberFormat="1" applyFont="1" applyFill="1" applyBorder="1">
      <alignment/>
      <protection/>
    </xf>
    <xf numFmtId="173" fontId="4" fillId="33" borderId="0" xfId="41" applyNumberFormat="1" applyFont="1" applyFill="1" applyBorder="1">
      <alignment/>
      <protection/>
    </xf>
    <xf numFmtId="173" fontId="4" fillId="35" borderId="0" xfId="41" applyNumberFormat="1" applyFont="1" applyFill="1" applyBorder="1">
      <alignment/>
      <protection/>
    </xf>
    <xf numFmtId="0" fontId="4" fillId="33" borderId="39" xfId="41" applyFont="1" applyFill="1" applyBorder="1">
      <alignment/>
      <protection/>
    </xf>
    <xf numFmtId="173" fontId="4" fillId="33" borderId="39" xfId="41" applyNumberFormat="1" applyFont="1" applyFill="1" applyBorder="1">
      <alignment/>
      <protection/>
    </xf>
    <xf numFmtId="172" fontId="3" fillId="33" borderId="39" xfId="41" applyNumberFormat="1" applyFont="1" applyFill="1" applyBorder="1" applyAlignment="1">
      <alignment horizontal="right" vertical="center"/>
      <protection/>
    </xf>
    <xf numFmtId="187" fontId="3" fillId="46" borderId="40" xfId="41" applyNumberFormat="1" applyFont="1" applyFill="1" applyBorder="1" applyAlignment="1">
      <alignment horizontal="right" vertical="center"/>
      <protection/>
    </xf>
    <xf numFmtId="0" fontId="6" fillId="33" borderId="34" xfId="41" applyFont="1" applyFill="1" applyBorder="1" applyAlignment="1">
      <alignment horizontal="center"/>
      <protection/>
    </xf>
    <xf numFmtId="0" fontId="1" fillId="33" borderId="35" xfId="41" applyFont="1" applyFill="1" applyBorder="1">
      <alignment/>
      <protection/>
    </xf>
    <xf numFmtId="0" fontId="1" fillId="33" borderId="36" xfId="41" applyFont="1" applyFill="1" applyBorder="1">
      <alignment/>
      <protection/>
    </xf>
    <xf numFmtId="0" fontId="4" fillId="33" borderId="36" xfId="41" applyFont="1" applyFill="1" applyBorder="1">
      <alignment/>
      <protection/>
    </xf>
    <xf numFmtId="0" fontId="5" fillId="33" borderId="37" xfId="41" applyFont="1" applyFill="1" applyBorder="1">
      <alignment/>
      <protection/>
    </xf>
    <xf numFmtId="0" fontId="4" fillId="33" borderId="0" xfId="41" applyFont="1" applyFill="1" applyBorder="1" applyAlignment="1">
      <alignment horizontal="center"/>
      <protection/>
    </xf>
    <xf numFmtId="173" fontId="1" fillId="34" borderId="0" xfId="41" applyNumberFormat="1" applyFont="1" applyFill="1" applyBorder="1">
      <alignment/>
      <protection/>
    </xf>
    <xf numFmtId="173" fontId="1" fillId="35" borderId="0" xfId="41" applyNumberFormat="1" applyFont="1" applyFill="1" applyBorder="1">
      <alignment/>
      <protection/>
    </xf>
    <xf numFmtId="173" fontId="3" fillId="33" borderId="39" xfId="58" applyFont="1" applyFill="1" applyBorder="1" applyAlignment="1" applyProtection="1">
      <alignment horizontal="right" vertical="center"/>
      <protection/>
    </xf>
    <xf numFmtId="0" fontId="1" fillId="33" borderId="40" xfId="41" applyFont="1" applyFill="1" applyBorder="1">
      <alignment/>
      <protection/>
    </xf>
    <xf numFmtId="0" fontId="1" fillId="0" borderId="0" xfId="41" applyFont="1" applyBorder="1">
      <alignment/>
      <protection/>
    </xf>
    <xf numFmtId="0" fontId="4" fillId="44" borderId="0" xfId="41" applyFont="1" applyFill="1" applyBorder="1">
      <alignment/>
      <protection/>
    </xf>
    <xf numFmtId="0" fontId="1" fillId="44" borderId="0" xfId="41" applyFont="1" applyFill="1" applyBorder="1">
      <alignment/>
      <protection/>
    </xf>
    <xf numFmtId="0" fontId="5" fillId="46" borderId="41" xfId="41" applyFont="1" applyFill="1" applyBorder="1">
      <alignment/>
      <protection/>
    </xf>
    <xf numFmtId="0" fontId="1" fillId="46" borderId="34" xfId="41" applyFont="1" applyFill="1" applyBorder="1">
      <alignment/>
      <protection/>
    </xf>
    <xf numFmtId="0" fontId="1" fillId="46" borderId="35" xfId="41" applyFont="1" applyFill="1" applyBorder="1">
      <alignment/>
      <protection/>
    </xf>
    <xf numFmtId="0" fontId="1" fillId="46" borderId="37" xfId="41" applyFont="1" applyFill="1" applyBorder="1">
      <alignment/>
      <protection/>
    </xf>
    <xf numFmtId="0" fontId="1" fillId="46" borderId="36" xfId="41" applyFont="1" applyFill="1" applyBorder="1">
      <alignment/>
      <protection/>
    </xf>
    <xf numFmtId="0" fontId="1" fillId="46" borderId="38" xfId="41" applyFont="1" applyFill="1" applyBorder="1">
      <alignment/>
      <protection/>
    </xf>
    <xf numFmtId="0" fontId="1" fillId="44" borderId="39" xfId="41" applyFont="1" applyFill="1" applyBorder="1">
      <alignment/>
      <protection/>
    </xf>
    <xf numFmtId="173" fontId="1" fillId="34" borderId="39" xfId="58" applyFont="1" applyFill="1" applyBorder="1" applyAlignment="1" applyProtection="1">
      <alignment horizontal="right" vertical="center"/>
      <protection/>
    </xf>
    <xf numFmtId="173" fontId="1" fillId="45" borderId="39" xfId="58" applyFont="1" applyFill="1" applyBorder="1" applyAlignment="1" applyProtection="1">
      <alignment horizontal="right" vertical="center"/>
      <protection/>
    </xf>
    <xf numFmtId="0" fontId="12" fillId="0" borderId="42" xfId="41" applyFont="1" applyBorder="1" applyAlignment="1">
      <alignment horizontal="center" vertical="top"/>
      <protection/>
    </xf>
    <xf numFmtId="0" fontId="12" fillId="0" borderId="43" xfId="41" applyFont="1" applyBorder="1" applyAlignment="1">
      <alignment horizontal="center" vertical="top"/>
      <protection/>
    </xf>
    <xf numFmtId="0" fontId="12" fillId="0" borderId="13" xfId="41" applyFont="1" applyBorder="1" applyAlignment="1">
      <alignment vertical="top"/>
      <protection/>
    </xf>
    <xf numFmtId="0" fontId="12" fillId="0" borderId="13" xfId="41" applyFont="1" applyBorder="1" applyAlignment="1">
      <alignment horizontal="right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9"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9"/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8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0</xdr:row>
      <xdr:rowOff>66675</xdr:rowOff>
    </xdr:from>
    <xdr:to>
      <xdr:col>7</xdr:col>
      <xdr:colOff>847725</xdr:colOff>
      <xdr:row>0</xdr:row>
      <xdr:rowOff>314325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1876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161925</xdr:rowOff>
    </xdr:from>
    <xdr:to>
      <xdr:col>3</xdr:col>
      <xdr:colOff>19050</xdr:colOff>
      <xdr:row>3</xdr:row>
      <xdr:rowOff>161925</xdr:rowOff>
    </xdr:to>
    <xdr:sp>
      <xdr:nvSpPr>
        <xdr:cNvPr id="1" name="Text Box 22"/>
        <xdr:cNvSpPr>
          <a:spLocks/>
        </xdr:cNvSpPr>
      </xdr:nvSpPr>
      <xdr:spPr>
        <a:xfrm>
          <a:off x="1809750" y="542925"/>
          <a:ext cx="1866900" cy="190500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3040" rIns="2736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sorteren op datum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60"/>
  <sheetViews>
    <sheetView tabSelected="1" zoomScalePageLayoutView="0" workbookViewId="0" topLeftCell="A1">
      <selection activeCell="J6" sqref="J6"/>
    </sheetView>
  </sheetViews>
  <sheetFormatPr defaultColWidth="9.7109375" defaultRowHeight="12.75"/>
  <cols>
    <col min="1" max="1" width="1.8515625" style="1" customWidth="1"/>
    <col min="2" max="2" width="30.421875" style="1" customWidth="1"/>
    <col min="3" max="3" width="1.8515625" style="1" customWidth="1"/>
    <col min="4" max="4" width="17.28125" style="1" customWidth="1"/>
    <col min="5" max="5" width="1.8515625" style="1" customWidth="1"/>
    <col min="6" max="6" width="17.28125" style="1" customWidth="1"/>
    <col min="7" max="7" width="1.8515625" style="1" customWidth="1"/>
    <col min="8" max="8" width="12.8515625" style="1" customWidth="1"/>
    <col min="9" max="9" width="1.8515625" style="1" customWidth="1"/>
    <col min="10" max="10" width="30.421875" style="1" customWidth="1"/>
    <col min="11" max="11" width="1.8515625" style="1" customWidth="1"/>
    <col min="12" max="12" width="17.28125" style="1" customWidth="1"/>
    <col min="13" max="13" width="1.8515625" style="1" customWidth="1"/>
    <col min="14" max="14" width="17.28125" style="1" customWidth="1"/>
    <col min="15" max="15" width="4.00390625" style="1" customWidth="1"/>
    <col min="16" max="16" width="30.421875" style="2" customWidth="1"/>
    <col min="17" max="17" width="1.8515625" style="1" customWidth="1"/>
    <col min="18" max="18" width="17.28125" style="1" customWidth="1"/>
    <col min="19" max="19" width="1.8515625" style="1" customWidth="1"/>
    <col min="20" max="20" width="17.28125" style="1" customWidth="1"/>
    <col min="21" max="21" width="1.8515625" style="1" customWidth="1"/>
    <col min="22" max="16384" width="9.7109375" style="1" customWidth="1"/>
  </cols>
  <sheetData>
    <row r="1" spans="1:8" ht="36">
      <c r="A1" s="3" t="s">
        <v>0</v>
      </c>
      <c r="G1" s="4"/>
      <c r="H1" s="4"/>
    </row>
    <row r="2" spans="3:8" ht="15">
      <c r="C2" s="5"/>
      <c r="G2" s="6"/>
      <c r="H2" s="6"/>
    </row>
    <row r="3" spans="1:22" ht="18.75">
      <c r="A3" s="7" t="s">
        <v>1</v>
      </c>
      <c r="B3" s="8"/>
      <c r="C3" s="7"/>
      <c r="D3" s="8"/>
      <c r="E3" s="8"/>
      <c r="F3" s="8"/>
      <c r="G3" s="9"/>
      <c r="H3" s="4"/>
      <c r="I3" s="175"/>
      <c r="J3" s="176"/>
      <c r="K3" s="177"/>
      <c r="L3" s="177"/>
      <c r="M3" s="177"/>
      <c r="N3" s="177"/>
      <c r="O3" s="177"/>
      <c r="P3" s="178"/>
      <c r="Q3" s="177"/>
      <c r="R3" s="177"/>
      <c r="S3" s="177"/>
      <c r="T3" s="177"/>
      <c r="U3" s="177"/>
      <c r="V3" s="164"/>
    </row>
    <row r="4" spans="1:21" ht="15">
      <c r="A4" s="201"/>
      <c r="B4" s="190"/>
      <c r="C4" s="190"/>
      <c r="D4" s="191"/>
      <c r="E4" s="191"/>
      <c r="F4" s="191"/>
      <c r="G4" s="202"/>
      <c r="H4" s="182"/>
      <c r="I4" s="179"/>
      <c r="J4" s="180"/>
      <c r="K4" s="179"/>
      <c r="L4" s="179"/>
      <c r="M4" s="179"/>
      <c r="N4" s="179"/>
      <c r="O4" s="179"/>
      <c r="P4" s="181"/>
      <c r="Q4" s="179"/>
      <c r="R4" s="179"/>
      <c r="S4" s="179"/>
      <c r="T4" s="179"/>
      <c r="U4" s="179"/>
    </row>
    <row r="5" spans="1:21" ht="15">
      <c r="A5" s="195"/>
      <c r="B5" s="196"/>
      <c r="C5" s="196"/>
      <c r="D5" s="203" t="s">
        <v>2</v>
      </c>
      <c r="E5" s="204"/>
      <c r="F5" s="205" t="s">
        <v>3</v>
      </c>
      <c r="G5" s="10"/>
      <c r="H5" s="183" t="s">
        <v>44</v>
      </c>
      <c r="I5" s="151"/>
      <c r="O5" s="157"/>
      <c r="P5" s="154"/>
      <c r="Q5" s="151"/>
      <c r="R5" s="155"/>
      <c r="S5" s="154"/>
      <c r="T5" s="156"/>
      <c r="U5" s="151"/>
    </row>
    <row r="6" spans="1:21" ht="15">
      <c r="A6" s="195"/>
      <c r="B6" s="196"/>
      <c r="C6" s="196"/>
      <c r="D6" s="204"/>
      <c r="E6" s="204"/>
      <c r="F6" s="204"/>
      <c r="G6" s="10"/>
      <c r="H6" s="184"/>
      <c r="I6" s="151"/>
      <c r="O6" s="157"/>
      <c r="P6" s="158"/>
      <c r="Q6" s="151"/>
      <c r="R6" s="156"/>
      <c r="S6" s="154"/>
      <c r="T6" s="156"/>
      <c r="U6" s="151"/>
    </row>
    <row r="7" spans="1:21" ht="15">
      <c r="A7" s="195"/>
      <c r="B7" s="206" t="s">
        <v>4</v>
      </c>
      <c r="C7" s="206"/>
      <c r="D7" s="196"/>
      <c r="E7" s="196"/>
      <c r="F7" s="196"/>
      <c r="G7" s="10"/>
      <c r="H7" s="184"/>
      <c r="I7" s="151"/>
      <c r="O7" s="157"/>
      <c r="P7" s="159"/>
      <c r="Q7" s="151"/>
      <c r="R7" s="156"/>
      <c r="S7" s="154"/>
      <c r="T7" s="156"/>
      <c r="U7" s="151"/>
    </row>
    <row r="8" spans="1:21" ht="15">
      <c r="A8" s="195"/>
      <c r="B8" s="196" t="s">
        <v>5</v>
      </c>
      <c r="C8" s="196"/>
      <c r="D8" s="11">
        <v>2991.23</v>
      </c>
      <c r="E8" s="12"/>
      <c r="F8" s="13">
        <v>3020.57</v>
      </c>
      <c r="G8" s="10"/>
      <c r="H8" s="185">
        <v>2750</v>
      </c>
      <c r="I8" s="151"/>
      <c r="J8" s="152"/>
      <c r="K8" s="151"/>
      <c r="L8" s="151"/>
      <c r="M8" s="151"/>
      <c r="N8" s="151"/>
      <c r="O8" s="151"/>
      <c r="P8" s="160"/>
      <c r="Q8" s="151"/>
      <c r="R8" s="151"/>
      <c r="S8" s="151"/>
      <c r="T8" s="151"/>
      <c r="U8" s="151"/>
    </row>
    <row r="9" spans="1:21" ht="15">
      <c r="A9" s="195"/>
      <c r="B9" s="196" t="s">
        <v>8</v>
      </c>
      <c r="C9" s="196"/>
      <c r="D9" s="11">
        <v>840</v>
      </c>
      <c r="E9" s="12"/>
      <c r="F9" s="13">
        <v>175</v>
      </c>
      <c r="G9" s="10"/>
      <c r="H9" s="185">
        <v>500</v>
      </c>
      <c r="I9" s="151"/>
      <c r="J9" s="151"/>
      <c r="K9" s="151"/>
      <c r="L9" s="161"/>
      <c r="M9" s="151"/>
      <c r="N9" s="162"/>
      <c r="O9" s="163"/>
      <c r="P9" s="153"/>
      <c r="Q9" s="151"/>
      <c r="R9" s="161"/>
      <c r="S9" s="162"/>
      <c r="T9" s="162"/>
      <c r="U9" s="151"/>
    </row>
    <row r="10" spans="1:21" ht="15">
      <c r="A10" s="195"/>
      <c r="B10" s="196" t="s">
        <v>9</v>
      </c>
      <c r="C10" s="196"/>
      <c r="D10" s="11">
        <v>359.06</v>
      </c>
      <c r="E10" s="12"/>
      <c r="F10" s="13">
        <v>1061.62</v>
      </c>
      <c r="G10" s="10"/>
      <c r="H10" s="185">
        <v>1550</v>
      </c>
      <c r="I10" s="151"/>
      <c r="J10" s="151"/>
      <c r="K10" s="151"/>
      <c r="L10" s="161"/>
      <c r="M10" s="151"/>
      <c r="N10" s="162"/>
      <c r="O10" s="163"/>
      <c r="P10" s="153"/>
      <c r="Q10" s="151"/>
      <c r="R10" s="161"/>
      <c r="S10" s="162"/>
      <c r="T10" s="162"/>
      <c r="U10" s="151"/>
    </row>
    <row r="11" spans="1:21" ht="15">
      <c r="A11" s="195"/>
      <c r="B11" s="196" t="s">
        <v>12</v>
      </c>
      <c r="C11" s="196"/>
      <c r="D11" s="11">
        <v>35</v>
      </c>
      <c r="E11" s="12"/>
      <c r="F11" s="13">
        <v>45</v>
      </c>
      <c r="G11" s="10"/>
      <c r="H11" s="185">
        <v>1400</v>
      </c>
      <c r="I11" s="151"/>
      <c r="J11" s="151"/>
      <c r="K11" s="151"/>
      <c r="L11" s="162"/>
      <c r="M11" s="151"/>
      <c r="N11" s="162"/>
      <c r="O11" s="163"/>
      <c r="P11" s="153"/>
      <c r="Q11" s="151"/>
      <c r="R11" s="161"/>
      <c r="S11" s="162"/>
      <c r="T11" s="162"/>
      <c r="U11" s="151"/>
    </row>
    <row r="12" spans="1:21" ht="15">
      <c r="A12" s="195"/>
      <c r="B12" s="196" t="s">
        <v>14</v>
      </c>
      <c r="C12" s="196"/>
      <c r="D12" s="11">
        <v>87.72</v>
      </c>
      <c r="E12" s="12"/>
      <c r="F12" s="13">
        <v>44.31</v>
      </c>
      <c r="G12" s="10"/>
      <c r="H12" s="185">
        <v>50</v>
      </c>
      <c r="I12" s="151"/>
      <c r="J12" s="151"/>
      <c r="K12" s="151"/>
      <c r="L12" s="162"/>
      <c r="M12" s="151"/>
      <c r="N12" s="162"/>
      <c r="O12" s="163"/>
      <c r="P12" s="153"/>
      <c r="Q12" s="151"/>
      <c r="R12" s="161"/>
      <c r="S12" s="162"/>
      <c r="T12" s="162"/>
      <c r="U12" s="151"/>
    </row>
    <row r="13" spans="1:21" ht="15">
      <c r="A13" s="195"/>
      <c r="B13" s="196" t="s">
        <v>15</v>
      </c>
      <c r="C13" s="196"/>
      <c r="D13" s="11">
        <v>25.24</v>
      </c>
      <c r="E13" s="12"/>
      <c r="F13" s="13">
        <v>0</v>
      </c>
      <c r="G13" s="10"/>
      <c r="H13" s="185">
        <v>0</v>
      </c>
      <c r="I13" s="151"/>
      <c r="O13" s="163"/>
      <c r="P13" s="153"/>
      <c r="Q13" s="151"/>
      <c r="R13" s="162"/>
      <c r="S13" s="162"/>
      <c r="T13" s="162"/>
      <c r="U13" s="151"/>
    </row>
    <row r="14" spans="1:21" ht="15">
      <c r="A14" s="195"/>
      <c r="B14" s="207" t="s">
        <v>17</v>
      </c>
      <c r="C14" s="207"/>
      <c r="D14" s="171">
        <f>SUM(D8:D13)</f>
        <v>4338.25</v>
      </c>
      <c r="E14" s="18"/>
      <c r="F14" s="170">
        <f>SUM(F8:F13)</f>
        <v>4346.500000000001</v>
      </c>
      <c r="G14" s="10"/>
      <c r="H14" s="186">
        <f>SUM(H8:H13)</f>
        <v>6250</v>
      </c>
      <c r="I14" s="151"/>
      <c r="O14" s="163"/>
      <c r="P14" s="160"/>
      <c r="Q14" s="151"/>
      <c r="R14" s="162"/>
      <c r="S14" s="162"/>
      <c r="T14" s="162"/>
      <c r="U14" s="151"/>
    </row>
    <row r="15" spans="1:22" ht="15">
      <c r="A15" s="195"/>
      <c r="B15" s="196"/>
      <c r="C15" s="196"/>
      <c r="D15" s="12"/>
      <c r="E15" s="12"/>
      <c r="F15" s="12"/>
      <c r="G15" s="10"/>
      <c r="H15" s="187"/>
      <c r="I15" s="151"/>
      <c r="J15" s="164"/>
      <c r="K15" s="164"/>
      <c r="L15" s="164"/>
      <c r="M15" s="164"/>
      <c r="N15" s="164"/>
      <c r="O15" s="163"/>
      <c r="P15" s="153"/>
      <c r="Q15" s="151"/>
      <c r="R15" s="161"/>
      <c r="S15" s="162"/>
      <c r="T15" s="162"/>
      <c r="U15" s="151"/>
      <c r="V15" s="164"/>
    </row>
    <row r="16" spans="1:22" ht="15">
      <c r="A16" s="195"/>
      <c r="B16" s="206" t="s">
        <v>20</v>
      </c>
      <c r="C16" s="206"/>
      <c r="D16" s="12"/>
      <c r="E16" s="12"/>
      <c r="F16" s="12"/>
      <c r="G16" s="10"/>
      <c r="H16" s="187"/>
      <c r="I16" s="151"/>
      <c r="J16" s="151"/>
      <c r="K16" s="151"/>
      <c r="L16" s="162"/>
      <c r="M16" s="151"/>
      <c r="N16" s="162"/>
      <c r="O16" s="163"/>
      <c r="P16" s="153"/>
      <c r="Q16" s="151"/>
      <c r="R16" s="162"/>
      <c r="S16" s="162"/>
      <c r="T16" s="162"/>
      <c r="U16" s="151"/>
      <c r="V16" s="164"/>
    </row>
    <row r="17" spans="1:22" ht="15">
      <c r="A17" s="195"/>
      <c r="B17" s="196" t="s">
        <v>21</v>
      </c>
      <c r="C17" s="196"/>
      <c r="D17" s="11">
        <v>2289.42</v>
      </c>
      <c r="E17" s="12"/>
      <c r="F17" s="13">
        <v>2216.71</v>
      </c>
      <c r="G17" s="10"/>
      <c r="H17" s="185">
        <f>2400+700</f>
        <v>3100</v>
      </c>
      <c r="I17" s="151"/>
      <c r="J17" s="165"/>
      <c r="K17" s="151"/>
      <c r="L17" s="166"/>
      <c r="M17" s="151"/>
      <c r="N17" s="167"/>
      <c r="O17" s="163"/>
      <c r="P17" s="165"/>
      <c r="Q17" s="151"/>
      <c r="R17" s="166"/>
      <c r="S17" s="167"/>
      <c r="T17" s="167"/>
      <c r="U17" s="151"/>
      <c r="V17" s="164"/>
    </row>
    <row r="18" spans="1:22" ht="15">
      <c r="A18" s="195"/>
      <c r="B18" s="196" t="s">
        <v>22</v>
      </c>
      <c r="C18" s="196"/>
      <c r="D18" s="11">
        <v>0</v>
      </c>
      <c r="E18" s="12"/>
      <c r="F18" s="13">
        <v>0</v>
      </c>
      <c r="G18" s="10"/>
      <c r="H18" s="185">
        <v>200</v>
      </c>
      <c r="I18" s="151"/>
      <c r="J18" s="151"/>
      <c r="K18" s="151"/>
      <c r="L18" s="163"/>
      <c r="M18" s="151"/>
      <c r="N18" s="163"/>
      <c r="O18" s="163"/>
      <c r="P18" s="153"/>
      <c r="Q18" s="151"/>
      <c r="R18" s="163"/>
      <c r="S18" s="163"/>
      <c r="T18" s="163"/>
      <c r="U18" s="151"/>
      <c r="V18" s="164"/>
    </row>
    <row r="19" spans="1:15" ht="15">
      <c r="A19" s="195"/>
      <c r="B19" s="196" t="s">
        <v>23</v>
      </c>
      <c r="C19" s="196"/>
      <c r="D19" s="11">
        <v>340.57</v>
      </c>
      <c r="E19" s="12"/>
      <c r="F19" s="13">
        <v>533.24</v>
      </c>
      <c r="G19" s="10"/>
      <c r="H19" s="185">
        <v>550</v>
      </c>
      <c r="L19" s="20"/>
      <c r="N19" s="20"/>
      <c r="O19" s="20"/>
    </row>
    <row r="20" spans="1:16" ht="15">
      <c r="A20" s="195"/>
      <c r="B20" s="196" t="s">
        <v>24</v>
      </c>
      <c r="C20" s="196"/>
      <c r="D20" s="11">
        <v>84.69</v>
      </c>
      <c r="E20" s="12"/>
      <c r="F20" s="13">
        <v>80.49</v>
      </c>
      <c r="G20" s="10"/>
      <c r="H20" s="185">
        <v>80</v>
      </c>
      <c r="P20" s="1"/>
    </row>
    <row r="21" spans="1:16" ht="15">
      <c r="A21" s="195"/>
      <c r="B21" s="196" t="s">
        <v>26</v>
      </c>
      <c r="C21" s="196"/>
      <c r="D21" s="11">
        <v>167.12</v>
      </c>
      <c r="E21" s="12"/>
      <c r="F21" s="13">
        <v>62.41</v>
      </c>
      <c r="G21" s="22"/>
      <c r="H21" s="188">
        <v>8900</v>
      </c>
      <c r="P21" s="1"/>
    </row>
    <row r="22" spans="1:16" ht="15">
      <c r="A22" s="195"/>
      <c r="B22" s="196" t="s">
        <v>27</v>
      </c>
      <c r="C22" s="196"/>
      <c r="D22" s="11">
        <v>685.28</v>
      </c>
      <c r="E22" s="12"/>
      <c r="F22" s="13">
        <v>125.08</v>
      </c>
      <c r="G22" s="10"/>
      <c r="H22" s="185">
        <v>0</v>
      </c>
      <c r="P22" s="1"/>
    </row>
    <row r="23" spans="1:16" ht="15">
      <c r="A23" s="195"/>
      <c r="B23" s="207" t="s">
        <v>28</v>
      </c>
      <c r="C23" s="207"/>
      <c r="D23" s="171">
        <f>SUM(D17:D22)</f>
        <v>3567.08</v>
      </c>
      <c r="E23" s="18"/>
      <c r="F23" s="170">
        <f>SUM(F17:F22)</f>
        <v>3017.9299999999994</v>
      </c>
      <c r="G23" s="10"/>
      <c r="H23" s="186">
        <f>SUM(H17:H22)</f>
        <v>12830</v>
      </c>
      <c r="P23" s="1"/>
    </row>
    <row r="24" spans="1:16" ht="15">
      <c r="A24" s="195"/>
      <c r="B24" s="196"/>
      <c r="C24" s="196"/>
      <c r="D24" s="12"/>
      <c r="E24" s="12"/>
      <c r="F24" s="12"/>
      <c r="G24" s="10"/>
      <c r="H24" s="187"/>
      <c r="P24" s="1"/>
    </row>
    <row r="25" spans="1:16" ht="15">
      <c r="A25" s="195"/>
      <c r="B25" s="206" t="s">
        <v>31</v>
      </c>
      <c r="C25" s="206"/>
      <c r="D25" s="208">
        <f>+D14-D23</f>
        <v>771.1700000000001</v>
      </c>
      <c r="E25" s="209"/>
      <c r="F25" s="210">
        <f>+F14-F23</f>
        <v>1328.5700000000015</v>
      </c>
      <c r="G25" s="10"/>
      <c r="H25" s="189">
        <f>H14-H23</f>
        <v>-6580</v>
      </c>
      <c r="P25" s="1"/>
    </row>
    <row r="26" spans="1:16" ht="15">
      <c r="A26" s="198"/>
      <c r="B26" s="211"/>
      <c r="C26" s="211"/>
      <c r="D26" s="212"/>
      <c r="E26" s="212"/>
      <c r="F26" s="212"/>
      <c r="G26" s="213"/>
      <c r="H26" s="214"/>
      <c r="P26" s="1"/>
    </row>
    <row r="27" spans="2:16" ht="15">
      <c r="B27" s="5"/>
      <c r="C27" s="5"/>
      <c r="D27" s="23"/>
      <c r="E27" s="23"/>
      <c r="F27" s="23"/>
      <c r="G27" s="4"/>
      <c r="H27" s="168"/>
      <c r="P27" s="1"/>
    </row>
    <row r="28" spans="1:8" s="5" customFormat="1" ht="18.75">
      <c r="A28" s="175" t="s">
        <v>34</v>
      </c>
      <c r="B28" s="24"/>
      <c r="C28" s="24"/>
      <c r="D28" s="25"/>
      <c r="E28" s="25"/>
      <c r="F28" s="25"/>
      <c r="G28" s="26"/>
      <c r="H28" s="169"/>
    </row>
    <row r="29" spans="1:16" ht="15">
      <c r="A29" s="201"/>
      <c r="B29" s="190"/>
      <c r="C29" s="190"/>
      <c r="D29" s="191"/>
      <c r="E29" s="191"/>
      <c r="F29" s="191"/>
      <c r="G29" s="192"/>
      <c r="H29" s="193"/>
      <c r="P29" s="1"/>
    </row>
    <row r="30" spans="1:16" ht="15">
      <c r="A30" s="195"/>
      <c r="B30" s="27" t="s">
        <v>35</v>
      </c>
      <c r="C30" s="27"/>
      <c r="D30" s="11">
        <f>D11-D21+1000</f>
        <v>867.88</v>
      </c>
      <c r="E30" s="14"/>
      <c r="F30" s="13">
        <f>+F11-F21+1000</f>
        <v>982.59</v>
      </c>
      <c r="G30" s="10"/>
      <c r="H30" s="194">
        <f>+H11-H21+1000</f>
        <v>-6500</v>
      </c>
      <c r="P30" s="1"/>
    </row>
    <row r="31" spans="1:16" ht="15">
      <c r="A31" s="195"/>
      <c r="B31" s="196" t="s">
        <v>37</v>
      </c>
      <c r="C31" s="196"/>
      <c r="D31" s="11">
        <v>300</v>
      </c>
      <c r="E31" s="14"/>
      <c r="F31" s="13">
        <v>300</v>
      </c>
      <c r="G31" s="10"/>
      <c r="H31" s="185">
        <v>250</v>
      </c>
      <c r="P31" s="1"/>
    </row>
    <row r="32" spans="1:16" ht="15">
      <c r="A32" s="195"/>
      <c r="B32" s="196" t="s">
        <v>39</v>
      </c>
      <c r="C32" s="196"/>
      <c r="D32" s="11">
        <f>+D25-D30-D31</f>
        <v>-396.7099999999999</v>
      </c>
      <c r="E32" s="14"/>
      <c r="F32" s="13">
        <f>+F25-F30-F31</f>
        <v>45.980000000001496</v>
      </c>
      <c r="G32" s="196"/>
      <c r="H32" s="194">
        <f>+H25-H30-H31</f>
        <v>-330</v>
      </c>
      <c r="P32" s="1"/>
    </row>
    <row r="33" spans="1:16" ht="15">
      <c r="A33" s="195"/>
      <c r="B33" s="196"/>
      <c r="C33" s="196"/>
      <c r="D33" s="171">
        <f>SUM(D30:D32)</f>
        <v>771.1700000000002</v>
      </c>
      <c r="E33" s="28"/>
      <c r="F33" s="170">
        <f>SUM(F30:F32)</f>
        <v>1328.5700000000015</v>
      </c>
      <c r="G33" s="196"/>
      <c r="H33" s="197">
        <f>SUM(H30:H32)</f>
        <v>-6580</v>
      </c>
      <c r="P33" s="1"/>
    </row>
    <row r="34" spans="1:16" ht="15">
      <c r="A34" s="198"/>
      <c r="B34" s="199"/>
      <c r="C34" s="199"/>
      <c r="D34" s="199"/>
      <c r="E34" s="199"/>
      <c r="F34" s="199"/>
      <c r="G34" s="199"/>
      <c r="H34" s="200"/>
      <c r="P34" s="1"/>
    </row>
    <row r="35" ht="15">
      <c r="P35" s="1"/>
    </row>
    <row r="36" spans="10:12" ht="15">
      <c r="J36" s="29"/>
      <c r="K36" s="29"/>
      <c r="L36" s="30"/>
    </row>
    <row r="37" spans="1:12" ht="18.75">
      <c r="A37" s="7" t="s">
        <v>25</v>
      </c>
      <c r="B37" s="8"/>
      <c r="C37" s="8"/>
      <c r="D37" s="21"/>
      <c r="E37" s="8"/>
      <c r="F37" s="21"/>
      <c r="G37" s="8"/>
      <c r="J37" s="29"/>
      <c r="K37" s="29"/>
      <c r="L37" s="30"/>
    </row>
    <row r="38" spans="1:12" ht="15">
      <c r="A38" s="201"/>
      <c r="B38" s="191"/>
      <c r="C38" s="191"/>
      <c r="D38" s="215"/>
      <c r="E38" s="215"/>
      <c r="F38" s="215"/>
      <c r="G38" s="216"/>
      <c r="J38" s="29"/>
      <c r="K38" s="29"/>
      <c r="L38" s="30"/>
    </row>
    <row r="39" spans="1:12" ht="15">
      <c r="A39" s="195"/>
      <c r="B39" s="196"/>
      <c r="C39" s="196"/>
      <c r="D39" s="203">
        <v>2013</v>
      </c>
      <c r="E39" s="204"/>
      <c r="F39" s="205">
        <v>2012</v>
      </c>
      <c r="G39" s="217"/>
      <c r="J39" s="31"/>
      <c r="K39" s="29"/>
      <c r="L39" s="30"/>
    </row>
    <row r="40" spans="1:12" ht="15">
      <c r="A40" s="195"/>
      <c r="B40" s="206" t="s">
        <v>29</v>
      </c>
      <c r="C40" s="196"/>
      <c r="D40" s="204"/>
      <c r="E40" s="204"/>
      <c r="F40" s="204"/>
      <c r="G40" s="217"/>
      <c r="J40" s="31"/>
      <c r="K40" s="29"/>
      <c r="L40" s="30"/>
    </row>
    <row r="41" spans="1:12" ht="15">
      <c r="A41" s="195"/>
      <c r="B41" s="196" t="s">
        <v>30</v>
      </c>
      <c r="C41" s="196"/>
      <c r="D41" s="11">
        <f>F43</f>
        <v>1653.74</v>
      </c>
      <c r="E41" s="196"/>
      <c r="F41" s="13">
        <v>1607.76</v>
      </c>
      <c r="G41" s="217"/>
      <c r="J41" s="29"/>
      <c r="K41" s="29"/>
      <c r="L41" s="30"/>
    </row>
    <row r="42" spans="1:12" ht="15">
      <c r="A42" s="195"/>
      <c r="B42" s="196" t="s">
        <v>32</v>
      </c>
      <c r="C42" s="196"/>
      <c r="D42" s="15">
        <f>+D32</f>
        <v>-396.7099999999999</v>
      </c>
      <c r="E42" s="196"/>
      <c r="F42" s="16">
        <v>45.98</v>
      </c>
      <c r="G42" s="217"/>
      <c r="J42" s="29"/>
      <c r="K42" s="29"/>
      <c r="L42" s="30"/>
    </row>
    <row r="43" spans="1:12" ht="15">
      <c r="A43" s="195"/>
      <c r="B43" s="207" t="s">
        <v>33</v>
      </c>
      <c r="C43" s="196"/>
      <c r="D43" s="17">
        <f>SUM(D41:D42)</f>
        <v>1257.0300000000002</v>
      </c>
      <c r="E43" s="196"/>
      <c r="F43" s="19">
        <f>SUM(F41:F42)</f>
        <v>1653.74</v>
      </c>
      <c r="G43" s="217"/>
      <c r="J43" s="29"/>
      <c r="K43" s="29"/>
      <c r="L43" s="30"/>
    </row>
    <row r="44" spans="1:12" ht="15">
      <c r="A44" s="195"/>
      <c r="B44" s="196"/>
      <c r="C44" s="196"/>
      <c r="D44" s="12"/>
      <c r="E44" s="196"/>
      <c r="F44" s="12"/>
      <c r="G44" s="218"/>
      <c r="J44" s="29"/>
      <c r="K44" s="29"/>
      <c r="L44" s="30"/>
    </row>
    <row r="45" spans="1:12" ht="18.75">
      <c r="A45" s="219"/>
      <c r="B45" s="206" t="s">
        <v>11</v>
      </c>
      <c r="C45" s="206"/>
      <c r="D45" s="220"/>
      <c r="E45" s="220"/>
      <c r="F45" s="220"/>
      <c r="G45" s="217"/>
      <c r="J45" s="29"/>
      <c r="K45" s="29"/>
      <c r="L45" s="30"/>
    </row>
    <row r="46" spans="1:12" ht="15">
      <c r="A46" s="195"/>
      <c r="B46" s="196" t="s">
        <v>30</v>
      </c>
      <c r="C46" s="196"/>
      <c r="D46" s="11">
        <v>6523.37</v>
      </c>
      <c r="E46" s="196"/>
      <c r="F46" s="13">
        <v>5540.78</v>
      </c>
      <c r="G46" s="217"/>
      <c r="J46" s="29"/>
      <c r="K46" s="29"/>
      <c r="L46" s="30"/>
    </row>
    <row r="47" spans="1:12" ht="15">
      <c r="A47" s="195"/>
      <c r="B47" s="196" t="s">
        <v>36</v>
      </c>
      <c r="C47" s="196"/>
      <c r="D47" s="11">
        <v>35</v>
      </c>
      <c r="E47" s="196"/>
      <c r="F47" s="13">
        <v>45</v>
      </c>
      <c r="G47" s="217"/>
      <c r="J47" s="29"/>
      <c r="K47" s="29"/>
      <c r="L47" s="30"/>
    </row>
    <row r="48" spans="1:12" ht="15">
      <c r="A48" s="195"/>
      <c r="B48" s="196" t="s">
        <v>38</v>
      </c>
      <c r="C48" s="196"/>
      <c r="D48" s="15">
        <v>1000</v>
      </c>
      <c r="E48" s="196"/>
      <c r="F48" s="16">
        <v>1000</v>
      </c>
      <c r="G48" s="217"/>
      <c r="J48" s="29"/>
      <c r="K48" s="29"/>
      <c r="L48" s="30"/>
    </row>
    <row r="49" spans="1:7" ht="15">
      <c r="A49" s="195"/>
      <c r="B49" s="196"/>
      <c r="C49" s="196"/>
      <c r="D49" s="221">
        <f>+D46+D47+D48</f>
        <v>7558.37</v>
      </c>
      <c r="E49" s="196"/>
      <c r="F49" s="222">
        <f>+F46+F47+F48</f>
        <v>6585.78</v>
      </c>
      <c r="G49" s="217"/>
    </row>
    <row r="50" spans="1:7" ht="15">
      <c r="A50" s="195"/>
      <c r="B50" s="196" t="s">
        <v>40</v>
      </c>
      <c r="C50" s="196"/>
      <c r="D50" s="15">
        <v>167.12</v>
      </c>
      <c r="E50" s="196"/>
      <c r="F50" s="16">
        <v>62.41</v>
      </c>
      <c r="G50" s="217"/>
    </row>
    <row r="51" spans="1:7" ht="15">
      <c r="A51" s="195"/>
      <c r="B51" s="207" t="s">
        <v>33</v>
      </c>
      <c r="C51" s="206"/>
      <c r="D51" s="17">
        <f>+D49-D50</f>
        <v>7391.25</v>
      </c>
      <c r="E51" s="206"/>
      <c r="F51" s="19">
        <f>+F49-F50</f>
        <v>6523.37</v>
      </c>
      <c r="G51" s="217"/>
    </row>
    <row r="52" spans="1:7" ht="15">
      <c r="A52" s="198"/>
      <c r="B52" s="199"/>
      <c r="C52" s="199"/>
      <c r="D52" s="223"/>
      <c r="E52" s="199"/>
      <c r="F52" s="199"/>
      <c r="G52" s="224"/>
    </row>
    <row r="55" spans="1:7" ht="18.75">
      <c r="A55" s="175" t="s">
        <v>112</v>
      </c>
      <c r="B55" s="225"/>
      <c r="C55" s="225"/>
      <c r="D55" s="225"/>
      <c r="E55" s="225"/>
      <c r="F55" s="225"/>
      <c r="G55" s="225"/>
    </row>
    <row r="56" spans="1:7" ht="18.75">
      <c r="A56" s="228"/>
      <c r="B56" s="229"/>
      <c r="C56" s="229"/>
      <c r="D56" s="229"/>
      <c r="E56" s="229"/>
      <c r="F56" s="229"/>
      <c r="G56" s="230"/>
    </row>
    <row r="57" spans="1:7" ht="15">
      <c r="A57" s="231"/>
      <c r="B57" s="226" t="s">
        <v>16</v>
      </c>
      <c r="C57" s="227"/>
      <c r="D57" s="173"/>
      <c r="E57" s="227"/>
      <c r="F57" s="173"/>
      <c r="G57" s="232"/>
    </row>
    <row r="58" spans="1:7" ht="15">
      <c r="A58" s="231"/>
      <c r="B58" s="227" t="s">
        <v>18</v>
      </c>
      <c r="C58" s="227"/>
      <c r="D58" s="172">
        <v>1133.49</v>
      </c>
      <c r="E58" s="227"/>
      <c r="F58" s="174">
        <v>2000.04</v>
      </c>
      <c r="G58" s="232"/>
    </row>
    <row r="59" spans="1:7" ht="15">
      <c r="A59" s="233"/>
      <c r="B59" s="234" t="s">
        <v>19</v>
      </c>
      <c r="C59" s="199"/>
      <c r="D59" s="235">
        <v>8078.92</v>
      </c>
      <c r="E59" s="234"/>
      <c r="F59" s="236">
        <v>6441.1</v>
      </c>
      <c r="G59" s="200"/>
    </row>
    <row r="60" spans="1:7" ht="15">
      <c r="A60" s="225"/>
      <c r="B60" s="225"/>
      <c r="C60" s="225"/>
      <c r="D60" s="225"/>
      <c r="E60" s="225"/>
      <c r="F60" s="225"/>
      <c r="G60" s="225"/>
    </row>
  </sheetData>
  <sheetProtection selectLockedCells="1" selectUnlockedCells="1"/>
  <printOptions/>
  <pageMargins left="0.25" right="0.25" top="0.49" bottom="0.7500000000000001" header="0.51" footer="0.51"/>
  <pageSetup horizontalDpi="300" verticalDpi="300"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B6">
      <selection activeCell="H29" sqref="H29"/>
    </sheetView>
  </sheetViews>
  <sheetFormatPr defaultColWidth="9.7109375" defaultRowHeight="12.75"/>
  <cols>
    <col min="1" max="1" width="26.421875" style="32" customWidth="1"/>
    <col min="2" max="2" width="17.00390625" style="33" customWidth="1"/>
    <col min="3" max="3" width="17.8515625" style="33" customWidth="1"/>
    <col min="4" max="4" width="17.140625" style="33" customWidth="1"/>
    <col min="5" max="5" width="12.00390625" style="34" customWidth="1"/>
    <col min="6" max="6" width="25.00390625" style="34" customWidth="1"/>
    <col min="7" max="7" width="14.28125" style="34" customWidth="1"/>
    <col min="8" max="8" width="15.421875" style="34" customWidth="1"/>
    <col min="9" max="9" width="15.28125" style="32" customWidth="1"/>
    <col min="10" max="10" width="13.00390625" style="32" customWidth="1"/>
    <col min="11" max="16384" width="9.7109375" style="32" customWidth="1"/>
  </cols>
  <sheetData>
    <row r="1" spans="1:10" ht="12.75">
      <c r="A1" s="35" t="s">
        <v>41</v>
      </c>
      <c r="B1" s="36" t="s">
        <v>42</v>
      </c>
      <c r="C1" s="37" t="s">
        <v>3</v>
      </c>
      <c r="D1" s="36" t="s">
        <v>43</v>
      </c>
      <c r="F1" s="35" t="s">
        <v>41</v>
      </c>
      <c r="G1" s="36" t="s">
        <v>42</v>
      </c>
      <c r="H1" s="37" t="s">
        <v>3</v>
      </c>
      <c r="I1" s="38" t="s">
        <v>2</v>
      </c>
      <c r="J1" s="39" t="s">
        <v>44</v>
      </c>
    </row>
    <row r="2" spans="1:10" ht="12.75">
      <c r="A2" s="40" t="s">
        <v>5</v>
      </c>
      <c r="B2" s="41">
        <v>3000</v>
      </c>
      <c r="C2" s="42">
        <v>3020.57</v>
      </c>
      <c r="D2" s="41">
        <v>3173.28</v>
      </c>
      <c r="F2" s="40" t="s">
        <v>5</v>
      </c>
      <c r="G2" s="41">
        <v>3000</v>
      </c>
      <c r="H2" s="42">
        <v>3020.57</v>
      </c>
      <c r="I2" s="43">
        <v>2991.23</v>
      </c>
      <c r="J2" s="41">
        <v>2750</v>
      </c>
    </row>
    <row r="3" spans="1:10" ht="12.75">
      <c r="A3" s="40" t="s">
        <v>45</v>
      </c>
      <c r="B3" s="41">
        <v>240</v>
      </c>
      <c r="C3" s="42">
        <v>175</v>
      </c>
      <c r="D3" s="41">
        <v>741.25</v>
      </c>
      <c r="F3" s="40" t="s">
        <v>45</v>
      </c>
      <c r="G3" s="41">
        <v>240</v>
      </c>
      <c r="H3" s="42">
        <v>175</v>
      </c>
      <c r="I3" s="43">
        <v>840</v>
      </c>
      <c r="J3" s="41">
        <v>500</v>
      </c>
    </row>
    <row r="4" spans="1:10" ht="12.75">
      <c r="A4" s="40" t="s">
        <v>46</v>
      </c>
      <c r="B4" s="41">
        <v>1100</v>
      </c>
      <c r="C4" s="42">
        <v>1061.62</v>
      </c>
      <c r="D4" s="41">
        <v>974.76</v>
      </c>
      <c r="F4" s="40" t="s">
        <v>46</v>
      </c>
      <c r="G4" s="41">
        <v>1100</v>
      </c>
      <c r="H4" s="42">
        <v>1061.62</v>
      </c>
      <c r="I4" s="43">
        <v>359.06</v>
      </c>
      <c r="J4" s="41">
        <v>1200</v>
      </c>
    </row>
    <row r="5" spans="1:10" ht="12.75">
      <c r="A5" s="40" t="s">
        <v>12</v>
      </c>
      <c r="B5" s="41">
        <v>250</v>
      </c>
      <c r="C5" s="42">
        <v>45</v>
      </c>
      <c r="D5" s="41">
        <v>280</v>
      </c>
      <c r="F5" s="40" t="s">
        <v>12</v>
      </c>
      <c r="G5" s="41">
        <v>250</v>
      </c>
      <c r="H5" s="42">
        <v>45</v>
      </c>
      <c r="I5" s="43">
        <v>35</v>
      </c>
      <c r="J5" s="41">
        <v>1300</v>
      </c>
    </row>
    <row r="6" spans="1:10" ht="12.75">
      <c r="A6" s="40" t="s">
        <v>14</v>
      </c>
      <c r="B6" s="41">
        <v>45</v>
      </c>
      <c r="C6" s="42">
        <v>44.31</v>
      </c>
      <c r="D6" s="41">
        <v>77.09</v>
      </c>
      <c r="F6" s="40" t="s">
        <v>14</v>
      </c>
      <c r="G6" s="41">
        <v>45</v>
      </c>
      <c r="H6" s="42">
        <v>44.31</v>
      </c>
      <c r="I6" s="43">
        <v>0</v>
      </c>
      <c r="J6" s="41">
        <v>0</v>
      </c>
    </row>
    <row r="7" spans="1:10" ht="12.75">
      <c r="A7" s="40"/>
      <c r="B7" s="41"/>
      <c r="C7" s="42"/>
      <c r="D7" s="41"/>
      <c r="F7" s="40" t="s">
        <v>15</v>
      </c>
      <c r="G7" s="41"/>
      <c r="H7" s="42"/>
      <c r="I7" s="43">
        <v>25.24</v>
      </c>
      <c r="J7" s="41" t="s">
        <v>47</v>
      </c>
    </row>
    <row r="8" spans="1:10" ht="12.75">
      <c r="A8" s="35" t="s">
        <v>48</v>
      </c>
      <c r="B8" s="44">
        <f>SUM(B2:B6)</f>
        <v>4635</v>
      </c>
      <c r="C8" s="45">
        <f>SUM(C2:C6)</f>
        <v>4346.500000000001</v>
      </c>
      <c r="D8" s="44">
        <f>SUM(D2:D6)</f>
        <v>5246.38</v>
      </c>
      <c r="F8" s="35" t="s">
        <v>48</v>
      </c>
      <c r="G8" s="44">
        <f>SUM(G2:G6)</f>
        <v>4635</v>
      </c>
      <c r="H8" s="45">
        <f>SUM(H2:H6)</f>
        <v>4346.500000000001</v>
      </c>
      <c r="I8" s="46">
        <f>SUM(I2:I7)</f>
        <v>4250.53</v>
      </c>
      <c r="J8" s="44">
        <f>SUM(J2:J7)</f>
        <v>5750</v>
      </c>
    </row>
    <row r="9" spans="1:9" ht="12.75">
      <c r="A9" s="47"/>
      <c r="B9" s="41"/>
      <c r="C9" s="42"/>
      <c r="D9" s="41"/>
      <c r="F9" s="47"/>
      <c r="G9" s="41"/>
      <c r="H9" s="42"/>
      <c r="I9" s="43"/>
    </row>
    <row r="10" spans="1:9" ht="12.75">
      <c r="A10" s="35" t="s">
        <v>49</v>
      </c>
      <c r="B10" s="48"/>
      <c r="C10" s="49"/>
      <c r="D10" s="48"/>
      <c r="F10" s="35" t="s">
        <v>49</v>
      </c>
      <c r="G10" s="48"/>
      <c r="H10" s="49"/>
      <c r="I10" s="50"/>
    </row>
    <row r="11" spans="1:10" ht="12.75">
      <c r="A11" s="51" t="s">
        <v>50</v>
      </c>
      <c r="B11" s="41">
        <v>2750</v>
      </c>
      <c r="C11" s="42">
        <v>2216.71</v>
      </c>
      <c r="D11" s="41">
        <v>2820.41</v>
      </c>
      <c r="F11" s="51" t="s">
        <v>50</v>
      </c>
      <c r="G11" s="41">
        <v>2750</v>
      </c>
      <c r="H11" s="42">
        <v>2216.71</v>
      </c>
      <c r="I11" s="43">
        <v>2289.42</v>
      </c>
      <c r="J11" s="41">
        <v>3100</v>
      </c>
    </row>
    <row r="12" spans="1:10" ht="12.75">
      <c r="A12" s="51" t="s">
        <v>22</v>
      </c>
      <c r="B12" s="41">
        <v>100</v>
      </c>
      <c r="C12" s="42">
        <v>0</v>
      </c>
      <c r="D12" s="41">
        <v>54.25</v>
      </c>
      <c r="F12" s="51" t="s">
        <v>22</v>
      </c>
      <c r="G12" s="41">
        <v>100</v>
      </c>
      <c r="H12" s="42">
        <v>0</v>
      </c>
      <c r="I12" s="43">
        <v>0</v>
      </c>
      <c r="J12" s="41">
        <v>200</v>
      </c>
    </row>
    <row r="13" spans="1:10" ht="12.75">
      <c r="A13" s="51" t="s">
        <v>23</v>
      </c>
      <c r="B13" s="41">
        <v>500</v>
      </c>
      <c r="C13" s="42">
        <v>533.24</v>
      </c>
      <c r="D13" s="41">
        <v>464.59</v>
      </c>
      <c r="F13" s="51" t="s">
        <v>23</v>
      </c>
      <c r="G13" s="41">
        <v>500</v>
      </c>
      <c r="H13" s="42">
        <v>533.24</v>
      </c>
      <c r="I13" s="43">
        <v>340.57</v>
      </c>
      <c r="J13" s="41">
        <v>200</v>
      </c>
    </row>
    <row r="14" spans="1:10" ht="12.75">
      <c r="A14" s="51" t="s">
        <v>24</v>
      </c>
      <c r="B14" s="41">
        <v>65</v>
      </c>
      <c r="C14" s="42">
        <v>80.49</v>
      </c>
      <c r="D14" s="41">
        <v>67.62</v>
      </c>
      <c r="F14" s="51" t="s">
        <v>24</v>
      </c>
      <c r="G14" s="41">
        <v>65</v>
      </c>
      <c r="H14" s="42">
        <v>80.49</v>
      </c>
      <c r="I14" s="43">
        <v>84.69</v>
      </c>
      <c r="J14" s="41">
        <v>80</v>
      </c>
    </row>
    <row r="15" spans="1:10" ht="12.75">
      <c r="A15" s="51" t="s">
        <v>26</v>
      </c>
      <c r="B15" s="41">
        <v>150</v>
      </c>
      <c r="C15" s="42">
        <v>62.41</v>
      </c>
      <c r="D15" s="41">
        <v>11.95</v>
      </c>
      <c r="F15" s="51" t="s">
        <v>26</v>
      </c>
      <c r="G15" s="41">
        <v>150</v>
      </c>
      <c r="H15" s="42">
        <v>62.41</v>
      </c>
      <c r="I15" s="43">
        <v>167.12</v>
      </c>
      <c r="J15" s="41">
        <v>8700</v>
      </c>
    </row>
    <row r="16" spans="1:10" ht="12.75">
      <c r="A16" s="51"/>
      <c r="B16" s="41"/>
      <c r="C16" s="42"/>
      <c r="D16" s="41"/>
      <c r="F16" s="51" t="s">
        <v>51</v>
      </c>
      <c r="G16" s="41"/>
      <c r="H16" s="42"/>
      <c r="I16" s="43"/>
      <c r="J16" s="41">
        <v>250</v>
      </c>
    </row>
    <row r="17" spans="1:10" ht="12.75">
      <c r="A17" s="51" t="s">
        <v>27</v>
      </c>
      <c r="B17" s="41">
        <v>300</v>
      </c>
      <c r="C17" s="42">
        <v>125.08</v>
      </c>
      <c r="D17" s="41">
        <v>140.14</v>
      </c>
      <c r="F17" s="51" t="s">
        <v>27</v>
      </c>
      <c r="G17" s="41">
        <v>300</v>
      </c>
      <c r="H17" s="42">
        <v>125.08</v>
      </c>
      <c r="I17" s="43">
        <v>685.28</v>
      </c>
      <c r="J17" s="41">
        <v>350</v>
      </c>
    </row>
    <row r="18" spans="1:10" ht="12.75">
      <c r="A18" s="35" t="s">
        <v>52</v>
      </c>
      <c r="B18" s="44">
        <f>SUM(B11:B17)</f>
        <v>3865</v>
      </c>
      <c r="C18" s="45">
        <f>SUM(C11:C17)</f>
        <v>3017.9299999999994</v>
      </c>
      <c r="D18" s="44">
        <f>SUM(D11:D17)</f>
        <v>3558.9599999999996</v>
      </c>
      <c r="F18" s="35" t="s">
        <v>52</v>
      </c>
      <c r="G18" s="44">
        <f>SUM(G11:G17)</f>
        <v>3865</v>
      </c>
      <c r="H18" s="45">
        <f>SUM(H11:H17)</f>
        <v>3017.9299999999994</v>
      </c>
      <c r="I18" s="46">
        <f>SUM(I11:I17)</f>
        <v>3567.08</v>
      </c>
      <c r="J18" s="44">
        <f>SUM(J11:J17)</f>
        <v>12880</v>
      </c>
    </row>
    <row r="19" spans="1:9" s="53" customFormat="1" ht="12.75">
      <c r="A19" s="32"/>
      <c r="B19" s="33"/>
      <c r="C19" s="33"/>
      <c r="D19" s="33"/>
      <c r="E19" s="52"/>
      <c r="F19" s="32"/>
      <c r="G19" s="33"/>
      <c r="H19" s="33"/>
      <c r="I19" s="33"/>
    </row>
    <row r="20" spans="1:10" ht="12.75">
      <c r="A20" s="53" t="s">
        <v>31</v>
      </c>
      <c r="B20" s="54">
        <f>B8-B18</f>
        <v>770</v>
      </c>
      <c r="C20" s="54">
        <f>C8-C18</f>
        <v>1328.5700000000015</v>
      </c>
      <c r="D20" s="54">
        <f>D8-D18</f>
        <v>1687.4200000000005</v>
      </c>
      <c r="F20" s="53" t="s">
        <v>31</v>
      </c>
      <c r="G20" s="54">
        <f>G8-G18</f>
        <v>770</v>
      </c>
      <c r="H20" s="54">
        <f>H8-H18</f>
        <v>1328.5700000000015</v>
      </c>
      <c r="I20" s="54">
        <f>I8-I18</f>
        <v>683.4499999999998</v>
      </c>
      <c r="J20" s="32">
        <f>SUM(J8-J18)</f>
        <v>-7130</v>
      </c>
    </row>
    <row r="21" spans="6:9" ht="12.75">
      <c r="F21" s="32"/>
      <c r="G21" s="33"/>
      <c r="H21" s="33"/>
      <c r="I21" s="33"/>
    </row>
    <row r="22" spans="1:9" ht="12.75">
      <c r="A22" s="53" t="s">
        <v>34</v>
      </c>
      <c r="F22" s="53" t="s">
        <v>34</v>
      </c>
      <c r="G22" s="33"/>
      <c r="H22" s="33"/>
      <c r="I22" s="33"/>
    </row>
    <row r="23" spans="1:10" ht="12.75">
      <c r="A23" s="32" t="s">
        <v>35</v>
      </c>
      <c r="C23" s="33">
        <f>1000+C5-C15</f>
        <v>982.59</v>
      </c>
      <c r="D23" s="33">
        <f>D5-D15+1000</f>
        <v>1268.05</v>
      </c>
      <c r="F23" s="32" t="s">
        <v>35</v>
      </c>
      <c r="G23" s="33"/>
      <c r="H23" s="33">
        <f>1000+H5-H15</f>
        <v>982.59</v>
      </c>
      <c r="I23" s="33">
        <f>SUM(I5-I17)</f>
        <v>-650.28</v>
      </c>
      <c r="J23" s="32">
        <f>SUM(J5-J15)</f>
        <v>-7400</v>
      </c>
    </row>
    <row r="24" spans="1:10" ht="12.75">
      <c r="A24" s="32" t="s">
        <v>37</v>
      </c>
      <c r="C24" s="33">
        <v>0</v>
      </c>
      <c r="D24" s="33">
        <v>300</v>
      </c>
      <c r="F24" s="32" t="s">
        <v>37</v>
      </c>
      <c r="G24" s="33"/>
      <c r="H24" s="33">
        <v>0</v>
      </c>
      <c r="I24" s="33">
        <v>0</v>
      </c>
      <c r="J24" s="32">
        <v>-250</v>
      </c>
    </row>
    <row r="25" spans="1:9" ht="12.75">
      <c r="A25" s="32" t="s">
        <v>39</v>
      </c>
      <c r="C25" s="33">
        <f>C20-C23-C24</f>
        <v>345.9800000000015</v>
      </c>
      <c r="D25" s="33">
        <f>D20-D23-D24</f>
        <v>119.37000000000057</v>
      </c>
      <c r="F25" s="32" t="s">
        <v>39</v>
      </c>
      <c r="G25" s="33"/>
      <c r="H25" s="33">
        <f>H20-H23-H24</f>
        <v>345.9800000000015</v>
      </c>
      <c r="I25" s="33">
        <f>I20-I23-I24</f>
        <v>1333.7299999999998</v>
      </c>
    </row>
    <row r="26" spans="3:9" ht="12.75">
      <c r="C26" s="54">
        <f>SUM(C23:C25)</f>
        <v>1328.5700000000015</v>
      </c>
      <c r="D26" s="54">
        <f>SUM(D23:D25)</f>
        <v>1687.4200000000005</v>
      </c>
      <c r="F26" s="32"/>
      <c r="G26" s="33"/>
      <c r="H26" s="54">
        <f>SUM(H23:H25)</f>
        <v>1328.5700000000015</v>
      </c>
      <c r="I26" s="54">
        <f>SUM(I23:I25)</f>
        <v>683.4499999999998</v>
      </c>
    </row>
    <row r="27" spans="6:10" ht="12.75">
      <c r="F27" s="32"/>
      <c r="G27" s="33"/>
      <c r="H27" s="33"/>
      <c r="I27" s="33"/>
      <c r="J27" s="32" t="s">
        <v>53</v>
      </c>
    </row>
    <row r="28" spans="1:10" ht="12.75">
      <c r="A28" s="53" t="s">
        <v>54</v>
      </c>
      <c r="B28" s="55">
        <v>41274</v>
      </c>
      <c r="C28" s="33">
        <v>2000.04</v>
      </c>
      <c r="F28" s="53" t="s">
        <v>54</v>
      </c>
      <c r="G28" s="56">
        <v>41639</v>
      </c>
      <c r="H28" s="54">
        <v>1133.49</v>
      </c>
      <c r="I28" s="33"/>
      <c r="J28" s="32">
        <f>C28-H28</f>
        <v>866.55</v>
      </c>
    </row>
    <row r="29" spans="1:10" ht="12.75">
      <c r="A29" s="53" t="s">
        <v>55</v>
      </c>
      <c r="B29" s="55">
        <v>41274</v>
      </c>
      <c r="C29" s="33">
        <v>6441.1</v>
      </c>
      <c r="E29" s="33"/>
      <c r="F29" s="53" t="s">
        <v>55</v>
      </c>
      <c r="G29" s="56">
        <v>41639</v>
      </c>
      <c r="H29" s="54">
        <v>6528.92</v>
      </c>
      <c r="I29" s="33"/>
      <c r="J29" s="32">
        <f>C29-H29</f>
        <v>-87.81999999999971</v>
      </c>
    </row>
    <row r="30" spans="1:10" ht="15">
      <c r="A30" s="53" t="s">
        <v>56</v>
      </c>
      <c r="B30" s="55">
        <v>41274</v>
      </c>
      <c r="C30" s="57">
        <v>6523.37</v>
      </c>
      <c r="F30" s="53" t="s">
        <v>56</v>
      </c>
      <c r="G30" s="56">
        <v>41639</v>
      </c>
      <c r="H30" s="58">
        <f>SUM(H28:H29)</f>
        <v>7662.41</v>
      </c>
      <c r="I30" s="33"/>
      <c r="J30" s="32">
        <f>SUM(J28:J29)</f>
        <v>778.7300000000002</v>
      </c>
    </row>
    <row r="31" spans="6:8" ht="12.75">
      <c r="F31" s="52"/>
      <c r="G31" s="52"/>
      <c r="H31" s="52"/>
    </row>
    <row r="32" spans="6:8" ht="12.75">
      <c r="F32" s="52" t="s">
        <v>57</v>
      </c>
      <c r="G32" s="52"/>
      <c r="H32" s="59">
        <f>SUM(H30+J20)</f>
        <v>532.4099999999999</v>
      </c>
    </row>
    <row r="33" spans="6:8" ht="12.75">
      <c r="F33" s="52"/>
      <c r="G33" s="52"/>
      <c r="H33" s="60"/>
    </row>
    <row r="34" ht="12.75">
      <c r="H34" s="61"/>
    </row>
    <row r="35" ht="12.75">
      <c r="H35" s="61"/>
    </row>
    <row r="36" ht="12.75">
      <c r="H36" s="61"/>
    </row>
    <row r="37" ht="12.75">
      <c r="H37" s="61"/>
    </row>
    <row r="38" ht="12.75">
      <c r="H38" s="61"/>
    </row>
    <row r="39" ht="12.75">
      <c r="H39" s="61"/>
    </row>
    <row r="40" ht="12.75">
      <c r="H40" s="6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4" sqref="F4"/>
    </sheetView>
  </sheetViews>
  <sheetFormatPr defaultColWidth="9.7109375" defaultRowHeight="12.75"/>
  <cols>
    <col min="1" max="1" width="26.140625" style="62" customWidth="1"/>
    <col min="2" max="3" width="13.8515625" style="62" customWidth="1"/>
    <col min="4" max="4" width="29.140625" style="62" customWidth="1"/>
    <col min="5" max="6" width="13.00390625" style="62" customWidth="1"/>
    <col min="7" max="7" width="12.28125" style="62" customWidth="1"/>
    <col min="8" max="16384" width="9.7109375" style="62" customWidth="1"/>
  </cols>
  <sheetData>
    <row r="1" spans="1:6" s="63" customFormat="1" ht="15.75">
      <c r="A1" s="237" t="s">
        <v>58</v>
      </c>
      <c r="B1" s="237"/>
      <c r="C1" s="237"/>
      <c r="D1" s="238" t="s">
        <v>59</v>
      </c>
      <c r="E1" s="238"/>
      <c r="F1" s="238"/>
    </row>
    <row r="2" spans="1:6" s="67" customFormat="1" ht="12.75">
      <c r="A2" s="64"/>
      <c r="B2" s="65">
        <v>40543</v>
      </c>
      <c r="C2" s="65">
        <v>40908</v>
      </c>
      <c r="D2" s="64"/>
      <c r="E2" s="66">
        <v>40543</v>
      </c>
      <c r="F2" s="65">
        <v>40908</v>
      </c>
    </row>
    <row r="3" spans="1:6" ht="14.25">
      <c r="A3" s="68" t="s">
        <v>6</v>
      </c>
      <c r="B3" s="69"/>
      <c r="C3" s="70"/>
      <c r="D3" s="68" t="s">
        <v>7</v>
      </c>
      <c r="E3" s="71"/>
      <c r="F3" s="72"/>
    </row>
    <row r="4" spans="1:7" ht="14.25">
      <c r="A4" s="73" t="s">
        <v>60</v>
      </c>
      <c r="B4" s="74">
        <f>995.72+337.94+352.62</f>
        <v>1686.2800000000002</v>
      </c>
      <c r="C4" s="75">
        <v>1600.5</v>
      </c>
      <c r="D4" s="73" t="s">
        <v>61</v>
      </c>
      <c r="E4" s="76">
        <v>1188.39</v>
      </c>
      <c r="F4" s="77">
        <v>1607.76</v>
      </c>
      <c r="G4" s="78"/>
    </row>
    <row r="5" spans="1:7" ht="14.25">
      <c r="A5" s="73" t="s">
        <v>62</v>
      </c>
      <c r="B5" s="74">
        <v>65</v>
      </c>
      <c r="C5" s="75">
        <f>100+75+65+65-130</f>
        <v>175</v>
      </c>
      <c r="D5" s="73" t="s">
        <v>11</v>
      </c>
      <c r="E5" s="76">
        <v>4272.73</v>
      </c>
      <c r="F5" s="77">
        <v>5540.78</v>
      </c>
      <c r="G5" s="78"/>
    </row>
    <row r="6" spans="1:7" ht="14.25">
      <c r="A6" s="73"/>
      <c r="B6" s="74"/>
      <c r="C6" s="75"/>
      <c r="D6" s="73" t="s">
        <v>13</v>
      </c>
      <c r="E6" s="76">
        <v>1200</v>
      </c>
      <c r="F6" s="77">
        <v>1200</v>
      </c>
      <c r="G6" s="78"/>
    </row>
    <row r="7" spans="1:6" ht="14.25">
      <c r="A7" s="79"/>
      <c r="B7" s="74"/>
      <c r="C7" s="75"/>
      <c r="D7" s="73"/>
      <c r="E7" s="76"/>
      <c r="F7" s="77"/>
    </row>
    <row r="8" spans="1:6" ht="14.25">
      <c r="A8" s="73"/>
      <c r="B8" s="74"/>
      <c r="C8" s="75"/>
      <c r="D8" s="80"/>
      <c r="E8" s="81"/>
      <c r="F8" s="82"/>
    </row>
    <row r="9" spans="1:6" ht="14.25">
      <c r="A9" s="80" t="s">
        <v>63</v>
      </c>
      <c r="B9" s="74"/>
      <c r="C9" s="75"/>
      <c r="D9" s="80" t="s">
        <v>64</v>
      </c>
      <c r="E9" s="81"/>
      <c r="F9" s="82"/>
    </row>
    <row r="10" spans="1:6" ht="14.25">
      <c r="A10" s="73" t="s">
        <v>18</v>
      </c>
      <c r="B10" s="69">
        <v>2936.57</v>
      </c>
      <c r="C10" s="70">
        <v>3382.77</v>
      </c>
      <c r="D10" s="73" t="s">
        <v>65</v>
      </c>
      <c r="E10" s="76">
        <f>556.33+148.92</f>
        <v>705.25</v>
      </c>
      <c r="F10" s="77">
        <f>556.33+150.19</f>
        <v>706.52</v>
      </c>
    </row>
    <row r="11" spans="1:6" ht="14.25">
      <c r="A11" s="73" t="s">
        <v>19</v>
      </c>
      <c r="B11" s="69">
        <v>2678.52</v>
      </c>
      <c r="C11" s="70">
        <v>3896.79</v>
      </c>
      <c r="D11" s="73"/>
      <c r="E11" s="76"/>
      <c r="F11" s="77"/>
    </row>
    <row r="12" spans="1:6" ht="14.25">
      <c r="A12" s="73"/>
      <c r="B12" s="69"/>
      <c r="C12" s="70"/>
      <c r="D12" s="73"/>
      <c r="E12" s="76"/>
      <c r="F12" s="77"/>
    </row>
    <row r="13" spans="1:6" ht="14.25">
      <c r="A13" s="73"/>
      <c r="B13" s="69"/>
      <c r="C13" s="70"/>
      <c r="D13" s="73"/>
      <c r="E13" s="74"/>
      <c r="F13" s="75"/>
    </row>
    <row r="14" spans="1:6" ht="14.25">
      <c r="A14" s="83" t="s">
        <v>66</v>
      </c>
      <c r="B14" s="84">
        <f>SUM(B4:B13)</f>
        <v>7366.370000000001</v>
      </c>
      <c r="C14" s="85">
        <f>SUM(C4:C13)</f>
        <v>9055.060000000001</v>
      </c>
      <c r="D14" s="86"/>
      <c r="E14" s="84">
        <f>SUM(E4:E13)</f>
        <v>7366.37</v>
      </c>
      <c r="F14" s="85">
        <f>SUM(F4:F13)</f>
        <v>9055.060000000001</v>
      </c>
    </row>
    <row r="15" ht="14.25">
      <c r="E15" s="87"/>
    </row>
    <row r="16" spans="1:7" ht="14.25">
      <c r="A16" s="88"/>
      <c r="B16" s="89">
        <f>B14-E14</f>
        <v>0</v>
      </c>
      <c r="C16" s="89">
        <f>C14-F14</f>
        <v>0</v>
      </c>
      <c r="D16" s="89"/>
      <c r="E16" s="88"/>
      <c r="F16" s="88"/>
      <c r="G16" s="88"/>
    </row>
    <row r="17" spans="1:7" ht="14.25">
      <c r="A17" s="88"/>
      <c r="B17" s="90"/>
      <c r="C17" s="90"/>
      <c r="D17" s="88"/>
      <c r="E17" s="89"/>
      <c r="F17" s="89"/>
      <c r="G17" s="88"/>
    </row>
  </sheetData>
  <sheetProtection selectLockedCells="1" selectUnlockedCells="1"/>
  <mergeCells count="2">
    <mergeCell ref="A1:C1"/>
    <mergeCell ref="D1:F1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5" sqref="I15"/>
    </sheetView>
  </sheetViews>
  <sheetFormatPr defaultColWidth="9.7109375" defaultRowHeight="12.75"/>
  <cols>
    <col min="1" max="1" width="31.8515625" style="91" customWidth="1"/>
    <col min="2" max="2" width="16.140625" style="91" customWidth="1"/>
    <col min="3" max="3" width="33.421875" style="91" customWidth="1"/>
    <col min="4" max="4" width="16.140625" style="91" customWidth="1"/>
    <col min="5" max="6" width="9.7109375" style="91" customWidth="1"/>
    <col min="7" max="7" width="21.7109375" style="91" customWidth="1"/>
    <col min="8" max="8" width="9.7109375" style="91" customWidth="1"/>
    <col min="9" max="9" width="10.421875" style="30" customWidth="1"/>
    <col min="10" max="16384" width="9.7109375" style="91" customWidth="1"/>
  </cols>
  <sheetData>
    <row r="1" spans="1:5" ht="15.75">
      <c r="A1" s="239" t="s">
        <v>67</v>
      </c>
      <c r="B1" s="239"/>
      <c r="C1" s="240" t="s">
        <v>49</v>
      </c>
      <c r="D1" s="240"/>
      <c r="E1" s="62"/>
    </row>
    <row r="2" spans="1:5" ht="15">
      <c r="A2" s="92" t="s">
        <v>68</v>
      </c>
      <c r="B2" s="93">
        <v>4272.73</v>
      </c>
      <c r="C2" s="94" t="s">
        <v>69</v>
      </c>
      <c r="D2" s="95">
        <v>62.41</v>
      </c>
      <c r="E2" s="62"/>
    </row>
    <row r="3" spans="1:7" ht="15">
      <c r="A3" s="96" t="s">
        <v>70</v>
      </c>
      <c r="B3" s="97">
        <v>1000</v>
      </c>
      <c r="C3" s="98" t="s">
        <v>51</v>
      </c>
      <c r="D3" s="99">
        <v>0</v>
      </c>
      <c r="E3" s="62"/>
      <c r="G3" s="91" t="s">
        <v>71</v>
      </c>
    </row>
    <row r="4" spans="1:9" ht="15">
      <c r="A4" s="96" t="s">
        <v>12</v>
      </c>
      <c r="B4" s="97">
        <v>280</v>
      </c>
      <c r="C4" s="98" t="s">
        <v>72</v>
      </c>
      <c r="D4" s="99">
        <f>B6-D2-D3</f>
        <v>5490.32</v>
      </c>
      <c r="E4" s="62"/>
      <c r="G4" s="91" t="s">
        <v>73</v>
      </c>
      <c r="I4" s="30">
        <v>5540.78</v>
      </c>
    </row>
    <row r="5" spans="1:5" ht="15">
      <c r="A5" s="96"/>
      <c r="B5" s="97"/>
      <c r="C5" s="98"/>
      <c r="D5" s="99"/>
      <c r="E5" s="62"/>
    </row>
    <row r="6" spans="1:5" ht="15">
      <c r="A6" s="100"/>
      <c r="B6" s="101">
        <f>SUM(B2:B5)</f>
        <v>5552.73</v>
      </c>
      <c r="C6" s="102"/>
      <c r="D6" s="103">
        <f>SUM(D2:D5)</f>
        <v>5552.73</v>
      </c>
      <c r="E6" s="62"/>
    </row>
    <row r="7" ht="15">
      <c r="G7" s="31" t="s">
        <v>74</v>
      </c>
    </row>
    <row r="8" spans="7:9" ht="15">
      <c r="G8" s="31" t="s">
        <v>75</v>
      </c>
      <c r="I8" s="30">
        <v>45</v>
      </c>
    </row>
    <row r="9" spans="7:9" ht="15">
      <c r="G9" s="91" t="s">
        <v>76</v>
      </c>
      <c r="I9" s="30">
        <v>-62.41</v>
      </c>
    </row>
    <row r="11" ht="15">
      <c r="I11" s="30">
        <f>SUM(I4:I10)</f>
        <v>5523.37</v>
      </c>
    </row>
    <row r="13" spans="7:9" ht="15">
      <c r="G13" s="91" t="s">
        <v>77</v>
      </c>
      <c r="I13" s="30">
        <v>1000</v>
      </c>
    </row>
    <row r="15" spans="7:9" ht="15">
      <c r="G15" s="91" t="s">
        <v>78</v>
      </c>
      <c r="I15" s="30">
        <f>I11+I13</f>
        <v>6523.37</v>
      </c>
    </row>
    <row r="17" ht="15">
      <c r="G17" s="91" t="s">
        <v>79</v>
      </c>
    </row>
  </sheetData>
  <sheetProtection selectLockedCells="1" selectUnlockedCells="1"/>
  <mergeCells count="2">
    <mergeCell ref="A1:B1"/>
    <mergeCell ref="C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B1">
      <selection activeCell="G34" sqref="G34"/>
    </sheetView>
  </sheetViews>
  <sheetFormatPr defaultColWidth="9.7109375" defaultRowHeight="12.75"/>
  <cols>
    <col min="1" max="1" width="7.140625" style="104" customWidth="1"/>
    <col min="2" max="2" width="19.7109375" style="104" customWidth="1"/>
    <col min="3" max="3" width="28.00390625" style="104" customWidth="1"/>
    <col min="4" max="4" width="10.8515625" style="104" customWidth="1"/>
    <col min="5" max="5" width="19.7109375" style="104" customWidth="1"/>
    <col min="6" max="6" width="29.7109375" style="104" customWidth="1"/>
    <col min="7" max="7" width="9.28125" style="104" customWidth="1"/>
    <col min="8" max="8" width="7.28125" style="104" customWidth="1"/>
    <col min="9" max="16384" width="9.7109375" style="104" customWidth="1"/>
  </cols>
  <sheetData>
    <row r="1" spans="1:8" ht="15">
      <c r="A1" s="105"/>
      <c r="B1" s="106"/>
      <c r="C1" s="107" t="s">
        <v>80</v>
      </c>
      <c r="D1" s="108"/>
      <c r="E1" s="109"/>
      <c r="F1" s="110"/>
      <c r="G1" s="111"/>
      <c r="H1" s="112"/>
    </row>
    <row r="2" spans="1:8" ht="15">
      <c r="A2" s="113"/>
      <c r="B2" s="106"/>
      <c r="C2" s="114" t="str">
        <f ca="1">IF(A6&gt;TODAY(),"",IF(A6+30&lt;=TODAY(),"eindsaldo is","saldo op "&amp;TEXT(TODAY(),"d mmm")))</f>
        <v>eindsaldo is</v>
      </c>
      <c r="D2" s="115">
        <f ca="1">IF(A6&gt;TODAY(),"",VLOOKUP(TODAY(),A:H,8,1))</f>
        <v>2000.0400000000006</v>
      </c>
      <c r="E2" s="116"/>
      <c r="F2" s="117"/>
      <c r="G2" s="118"/>
      <c r="H2" s="112"/>
    </row>
    <row r="3" spans="1:8" ht="15">
      <c r="A3" s="113"/>
      <c r="B3" s="106"/>
      <c r="C3" s="119" t="s">
        <v>81</v>
      </c>
      <c r="D3" s="120">
        <f>SUM(D6:D118)-SUM(G6:G118)-SUMIF(H1:H4,"&gt;0")</f>
        <v>2000.0400000000009</v>
      </c>
      <c r="E3" s="116"/>
      <c r="F3" s="117"/>
      <c r="G3" s="118"/>
      <c r="H3" s="112"/>
    </row>
    <row r="4" spans="1:8" ht="15">
      <c r="A4" s="121"/>
      <c r="B4" s="122"/>
      <c r="C4" s="123"/>
      <c r="D4" s="124"/>
      <c r="E4" s="116"/>
      <c r="F4" s="125"/>
      <c r="G4" s="126"/>
      <c r="H4" s="127"/>
    </row>
    <row r="5" spans="1:8" ht="15">
      <c r="A5" s="128" t="s">
        <v>82</v>
      </c>
      <c r="B5" s="128" t="s">
        <v>83</v>
      </c>
      <c r="C5" s="128" t="s">
        <v>84</v>
      </c>
      <c r="D5" s="128"/>
      <c r="E5" s="129" t="s">
        <v>83</v>
      </c>
      <c r="F5" s="130" t="s">
        <v>85</v>
      </c>
      <c r="G5" s="131"/>
      <c r="H5" s="132"/>
    </row>
    <row r="6" spans="1:8" ht="15">
      <c r="A6" s="133">
        <v>40909</v>
      </c>
      <c r="B6" s="134"/>
      <c r="C6" s="135" t="s">
        <v>86</v>
      </c>
      <c r="D6" s="136">
        <v>3382.77</v>
      </c>
      <c r="E6" s="137"/>
      <c r="F6" s="138"/>
      <c r="G6" s="139"/>
      <c r="H6" s="140">
        <f>IF(D6+G6=0,0,H5+D6-G6)</f>
        <v>3382.77</v>
      </c>
    </row>
    <row r="7" spans="1:8" ht="15">
      <c r="A7" s="141">
        <v>40914</v>
      </c>
      <c r="B7" s="134" t="s">
        <v>87</v>
      </c>
      <c r="C7" s="135" t="s">
        <v>88</v>
      </c>
      <c r="D7" s="136">
        <v>100</v>
      </c>
      <c r="E7" s="137"/>
      <c r="F7" s="142"/>
      <c r="G7" s="139"/>
      <c r="H7" s="140">
        <f aca="true" t="shared" si="0" ref="H7:H38">IF(D7+G7=0,"",H6+D7-G7)</f>
        <v>3482.77</v>
      </c>
    </row>
    <row r="8" spans="1:8" ht="15">
      <c r="A8" s="143">
        <v>40920</v>
      </c>
      <c r="B8" s="134"/>
      <c r="C8" s="135"/>
      <c r="D8" s="136"/>
      <c r="E8" s="137" t="s">
        <v>87</v>
      </c>
      <c r="F8" s="138" t="s">
        <v>89</v>
      </c>
      <c r="G8" s="139">
        <v>150.19</v>
      </c>
      <c r="H8" s="140">
        <f t="shared" si="0"/>
        <v>3332.58</v>
      </c>
    </row>
    <row r="9" spans="1:8" ht="15">
      <c r="A9" s="143">
        <v>40935</v>
      </c>
      <c r="B9" s="134"/>
      <c r="C9" s="135"/>
      <c r="D9" s="136"/>
      <c r="E9" s="137" t="s">
        <v>10</v>
      </c>
      <c r="F9" s="138" t="s">
        <v>90</v>
      </c>
      <c r="G9" s="139">
        <v>51</v>
      </c>
      <c r="H9" s="140">
        <f t="shared" si="0"/>
        <v>3281.58</v>
      </c>
    </row>
    <row r="10" spans="1:8" ht="15">
      <c r="A10" s="143">
        <v>40935</v>
      </c>
      <c r="B10" s="144"/>
      <c r="C10" s="145"/>
      <c r="D10" s="136"/>
      <c r="E10" s="137" t="s">
        <v>24</v>
      </c>
      <c r="F10" s="138" t="s">
        <v>63</v>
      </c>
      <c r="G10" s="139">
        <v>18.22</v>
      </c>
      <c r="H10" s="140">
        <f t="shared" si="0"/>
        <v>3263.36</v>
      </c>
    </row>
    <row r="11" spans="1:8" ht="15">
      <c r="A11" s="143">
        <v>40949</v>
      </c>
      <c r="B11" s="146"/>
      <c r="C11" s="138"/>
      <c r="D11" s="136"/>
      <c r="E11" s="137" t="s">
        <v>10</v>
      </c>
      <c r="F11" s="138" t="s">
        <v>91</v>
      </c>
      <c r="G11" s="139">
        <v>24.08</v>
      </c>
      <c r="H11" s="140">
        <f t="shared" si="0"/>
        <v>3239.28</v>
      </c>
    </row>
    <row r="12" spans="1:8" ht="15">
      <c r="A12" s="143">
        <v>40949</v>
      </c>
      <c r="B12" s="147"/>
      <c r="C12" s="138"/>
      <c r="D12" s="136"/>
      <c r="E12" s="137" t="s">
        <v>92</v>
      </c>
      <c r="F12" s="138" t="s">
        <v>93</v>
      </c>
      <c r="G12" s="139">
        <v>63.35</v>
      </c>
      <c r="H12" s="140">
        <f t="shared" si="0"/>
        <v>3175.9300000000003</v>
      </c>
    </row>
    <row r="13" spans="1:8" ht="15">
      <c r="A13" s="143">
        <v>40949</v>
      </c>
      <c r="B13" s="148"/>
      <c r="C13" s="138"/>
      <c r="D13" s="136"/>
      <c r="E13" s="137" t="s">
        <v>87</v>
      </c>
      <c r="F13" s="138" t="s">
        <v>94</v>
      </c>
      <c r="G13" s="139">
        <v>556.33</v>
      </c>
      <c r="H13" s="140">
        <f t="shared" si="0"/>
        <v>2619.6000000000004</v>
      </c>
    </row>
    <row r="14" spans="1:8" ht="15">
      <c r="A14" s="143">
        <v>40980</v>
      </c>
      <c r="B14" s="146"/>
      <c r="C14" s="138"/>
      <c r="D14" s="136"/>
      <c r="E14" s="137" t="s">
        <v>92</v>
      </c>
      <c r="F14" s="138" t="s">
        <v>89</v>
      </c>
      <c r="G14" s="139">
        <v>162.65</v>
      </c>
      <c r="H14" s="140">
        <f t="shared" si="0"/>
        <v>2456.9500000000003</v>
      </c>
    </row>
    <row r="15" spans="1:8" ht="15">
      <c r="A15" s="143">
        <v>40982</v>
      </c>
      <c r="B15" s="146" t="s">
        <v>87</v>
      </c>
      <c r="C15" s="138" t="s">
        <v>95</v>
      </c>
      <c r="D15" s="136">
        <v>75</v>
      </c>
      <c r="E15" s="137"/>
      <c r="F15" s="138"/>
      <c r="G15" s="139"/>
      <c r="H15" s="140">
        <f t="shared" si="0"/>
        <v>2531.9500000000003</v>
      </c>
    </row>
    <row r="16" spans="1:8" ht="15">
      <c r="A16" s="143">
        <v>40995</v>
      </c>
      <c r="B16" s="146"/>
      <c r="C16" s="138"/>
      <c r="D16" s="136"/>
      <c r="E16" s="137" t="s">
        <v>92</v>
      </c>
      <c r="F16" s="138" t="s">
        <v>96</v>
      </c>
      <c r="G16" s="139">
        <v>115.2</v>
      </c>
      <c r="H16" s="140">
        <f t="shared" si="0"/>
        <v>2416.7500000000005</v>
      </c>
    </row>
    <row r="17" spans="1:8" ht="15">
      <c r="A17" s="143">
        <v>40995</v>
      </c>
      <c r="B17" s="146"/>
      <c r="C17" s="138"/>
      <c r="D17" s="136"/>
      <c r="E17" s="137" t="s">
        <v>97</v>
      </c>
      <c r="F17" s="138" t="s">
        <v>19</v>
      </c>
      <c r="G17" s="139">
        <v>1500</v>
      </c>
      <c r="H17" s="140">
        <f t="shared" si="0"/>
        <v>916.7500000000005</v>
      </c>
    </row>
    <row r="18" spans="1:8" ht="15">
      <c r="A18" s="143">
        <v>41025</v>
      </c>
      <c r="B18" s="149"/>
      <c r="C18" s="138"/>
      <c r="D18" s="136"/>
      <c r="E18" s="137" t="s">
        <v>24</v>
      </c>
      <c r="F18" s="138" t="s">
        <v>63</v>
      </c>
      <c r="G18" s="139">
        <v>21.17</v>
      </c>
      <c r="H18" s="140">
        <f t="shared" si="0"/>
        <v>895.5800000000005</v>
      </c>
    </row>
    <row r="19" spans="1:8" ht="15">
      <c r="A19" s="143">
        <v>41032</v>
      </c>
      <c r="B19" s="150"/>
      <c r="C19" s="138"/>
      <c r="D19" s="136"/>
      <c r="E19" s="137" t="s">
        <v>10</v>
      </c>
      <c r="F19" s="138" t="s">
        <v>98</v>
      </c>
      <c r="G19" s="139">
        <v>50</v>
      </c>
      <c r="H19" s="140">
        <f t="shared" si="0"/>
        <v>845.5800000000005</v>
      </c>
    </row>
    <row r="20" spans="1:8" ht="15">
      <c r="A20" s="143">
        <v>41032</v>
      </c>
      <c r="B20" s="146"/>
      <c r="C20" s="138"/>
      <c r="D20" s="136"/>
      <c r="E20" s="150" t="s">
        <v>87</v>
      </c>
      <c r="F20" s="138" t="s">
        <v>94</v>
      </c>
      <c r="G20" s="139">
        <v>583.1</v>
      </c>
      <c r="H20" s="140">
        <f t="shared" si="0"/>
        <v>262.4800000000005</v>
      </c>
    </row>
    <row r="21" spans="1:8" ht="15">
      <c r="A21" s="143">
        <v>41040</v>
      </c>
      <c r="B21" s="146"/>
      <c r="C21" s="138"/>
      <c r="D21" s="136"/>
      <c r="E21" s="149" t="s">
        <v>87</v>
      </c>
      <c r="F21" s="138" t="s">
        <v>89</v>
      </c>
      <c r="G21" s="139">
        <v>164.23</v>
      </c>
      <c r="H21" s="140">
        <f t="shared" si="0"/>
        <v>98.25000000000048</v>
      </c>
    </row>
    <row r="22" spans="1:8" ht="15">
      <c r="A22" s="143">
        <v>41061</v>
      </c>
      <c r="B22" s="146" t="s">
        <v>12</v>
      </c>
      <c r="C22" s="138" t="s">
        <v>99</v>
      </c>
      <c r="D22" s="136">
        <v>20</v>
      </c>
      <c r="E22" s="149"/>
      <c r="F22" s="138"/>
      <c r="G22" s="139"/>
      <c r="H22" s="140">
        <f t="shared" si="0"/>
        <v>118.25000000000048</v>
      </c>
    </row>
    <row r="23" spans="1:8" ht="15">
      <c r="A23" s="143">
        <v>41093</v>
      </c>
      <c r="B23" s="146" t="s">
        <v>100</v>
      </c>
      <c r="C23" s="138" t="s">
        <v>101</v>
      </c>
      <c r="D23" s="136">
        <v>2337.83</v>
      </c>
      <c r="E23" s="137"/>
      <c r="F23" s="138"/>
      <c r="G23" s="139"/>
      <c r="H23" s="140">
        <f t="shared" si="0"/>
        <v>2456.0800000000004</v>
      </c>
    </row>
    <row r="24" spans="1:8" ht="15">
      <c r="A24" s="143">
        <v>41117</v>
      </c>
      <c r="B24" s="146"/>
      <c r="C24" s="138"/>
      <c r="D24" s="136"/>
      <c r="E24" s="137" t="s">
        <v>24</v>
      </c>
      <c r="F24" s="138" t="s">
        <v>63</v>
      </c>
      <c r="G24" s="139">
        <v>20.71</v>
      </c>
      <c r="H24" s="140">
        <f t="shared" si="0"/>
        <v>2435.3700000000003</v>
      </c>
    </row>
    <row r="25" spans="1:8" ht="15">
      <c r="A25" s="143">
        <v>41205</v>
      </c>
      <c r="B25" s="146"/>
      <c r="C25" s="142"/>
      <c r="D25" s="136"/>
      <c r="E25" s="137" t="s">
        <v>26</v>
      </c>
      <c r="F25" s="138" t="s">
        <v>102</v>
      </c>
      <c r="G25" s="139">
        <v>43.44</v>
      </c>
      <c r="H25" s="140">
        <f t="shared" si="0"/>
        <v>2391.9300000000003</v>
      </c>
    </row>
    <row r="26" spans="1:8" ht="15">
      <c r="A26" s="143">
        <v>41205</v>
      </c>
      <c r="B26" s="146"/>
      <c r="C26" s="138"/>
      <c r="D26" s="136"/>
      <c r="E26" s="137" t="s">
        <v>26</v>
      </c>
      <c r="F26" s="138" t="s">
        <v>102</v>
      </c>
      <c r="G26" s="139">
        <v>18.97</v>
      </c>
      <c r="H26" s="140">
        <f t="shared" si="0"/>
        <v>2372.9600000000005</v>
      </c>
    </row>
    <row r="27" spans="1:8" ht="15">
      <c r="A27" s="143">
        <v>41205</v>
      </c>
      <c r="B27" s="146"/>
      <c r="C27" s="138"/>
      <c r="D27" s="136"/>
      <c r="E27" s="137" t="s">
        <v>92</v>
      </c>
      <c r="F27" s="138" t="s">
        <v>103</v>
      </c>
      <c r="G27" s="139">
        <v>40</v>
      </c>
      <c r="H27" s="140">
        <f t="shared" si="0"/>
        <v>2332.9600000000005</v>
      </c>
    </row>
    <row r="28" spans="1:8" ht="15">
      <c r="A28" s="143">
        <v>41205</v>
      </c>
      <c r="B28" s="146"/>
      <c r="C28" s="138"/>
      <c r="D28" s="136"/>
      <c r="E28" s="137" t="s">
        <v>92</v>
      </c>
      <c r="F28" s="138" t="s">
        <v>104</v>
      </c>
      <c r="G28" s="139">
        <v>115.3</v>
      </c>
      <c r="H28" s="140">
        <f t="shared" si="0"/>
        <v>2217.6600000000003</v>
      </c>
    </row>
    <row r="29" spans="1:8" ht="15">
      <c r="A29" s="143">
        <v>41205</v>
      </c>
      <c r="B29" s="146"/>
      <c r="C29" s="138"/>
      <c r="D29" s="136"/>
      <c r="E29" s="137" t="s">
        <v>92</v>
      </c>
      <c r="F29" s="138" t="s">
        <v>105</v>
      </c>
      <c r="G29" s="139">
        <v>36.74</v>
      </c>
      <c r="H29" s="140">
        <f t="shared" si="0"/>
        <v>2180.9200000000005</v>
      </c>
    </row>
    <row r="30" spans="1:8" ht="15">
      <c r="A30" s="143">
        <v>41205</v>
      </c>
      <c r="B30" s="146"/>
      <c r="C30" s="138"/>
      <c r="D30" s="136"/>
      <c r="E30" s="137" t="s">
        <v>97</v>
      </c>
      <c r="F30" s="138" t="s">
        <v>19</v>
      </c>
      <c r="G30" s="139">
        <v>1000</v>
      </c>
      <c r="H30" s="140">
        <f t="shared" si="0"/>
        <v>1180.9200000000005</v>
      </c>
    </row>
    <row r="31" spans="1:8" ht="15">
      <c r="A31" s="143">
        <v>41211</v>
      </c>
      <c r="B31" s="146"/>
      <c r="C31" s="138"/>
      <c r="D31" s="136"/>
      <c r="E31" s="137" t="s">
        <v>24</v>
      </c>
      <c r="F31" s="138" t="s">
        <v>63</v>
      </c>
      <c r="G31" s="139">
        <v>20.39</v>
      </c>
      <c r="H31" s="140">
        <f t="shared" si="0"/>
        <v>1160.5300000000004</v>
      </c>
    </row>
    <row r="32" spans="1:8" ht="15">
      <c r="A32" s="143">
        <v>41222</v>
      </c>
      <c r="B32" s="146"/>
      <c r="C32" s="138"/>
      <c r="D32" s="136"/>
      <c r="E32" s="137" t="s">
        <v>87</v>
      </c>
      <c r="F32" s="138" t="s">
        <v>89</v>
      </c>
      <c r="G32" s="139">
        <v>169.96</v>
      </c>
      <c r="H32" s="140">
        <f t="shared" si="0"/>
        <v>990.5700000000004</v>
      </c>
    </row>
    <row r="33" spans="1:8" ht="15">
      <c r="A33" s="143">
        <v>41227</v>
      </c>
      <c r="B33" s="146"/>
      <c r="C33" s="138"/>
      <c r="D33" s="136"/>
      <c r="E33" s="137" t="s">
        <v>87</v>
      </c>
      <c r="F33" s="138" t="s">
        <v>94</v>
      </c>
      <c r="G33" s="139">
        <v>592.9</v>
      </c>
      <c r="H33" s="140">
        <f t="shared" si="0"/>
        <v>397.6700000000004</v>
      </c>
    </row>
    <row r="34" spans="1:8" ht="15">
      <c r="A34" s="143">
        <v>41256</v>
      </c>
      <c r="B34" s="146"/>
      <c r="C34" s="138"/>
      <c r="D34" s="136"/>
      <c r="E34" s="137"/>
      <c r="F34" s="138" t="s">
        <v>106</v>
      </c>
      <c r="G34" s="139">
        <v>166.99</v>
      </c>
      <c r="H34" s="140">
        <f t="shared" si="0"/>
        <v>230.6800000000004</v>
      </c>
    </row>
    <row r="35" spans="1:8" ht="15">
      <c r="A35" s="143">
        <v>41264</v>
      </c>
      <c r="B35" s="146" t="s">
        <v>100</v>
      </c>
      <c r="C35" s="138" t="s">
        <v>107</v>
      </c>
      <c r="D35" s="136">
        <v>682.74</v>
      </c>
      <c r="E35" s="137"/>
      <c r="F35" s="138"/>
      <c r="G35" s="139"/>
      <c r="H35" s="140">
        <f t="shared" si="0"/>
        <v>913.4200000000004</v>
      </c>
    </row>
    <row r="36" spans="1:8" ht="15">
      <c r="A36" s="143">
        <v>41271</v>
      </c>
      <c r="B36" s="146" t="s">
        <v>12</v>
      </c>
      <c r="C36" s="138" t="s">
        <v>108</v>
      </c>
      <c r="D36" s="136">
        <v>25</v>
      </c>
      <c r="E36" s="137"/>
      <c r="F36" s="138"/>
      <c r="G36" s="139"/>
      <c r="H36" s="140">
        <f t="shared" si="0"/>
        <v>938.4200000000004</v>
      </c>
    </row>
    <row r="37" spans="1:8" ht="15">
      <c r="A37" s="143">
        <v>41274</v>
      </c>
      <c r="B37" s="146" t="s">
        <v>87</v>
      </c>
      <c r="C37" s="138" t="s">
        <v>109</v>
      </c>
      <c r="D37" s="136">
        <v>680.19</v>
      </c>
      <c r="E37" s="137"/>
      <c r="F37" s="138"/>
      <c r="G37" s="139"/>
      <c r="H37" s="140">
        <f t="shared" si="0"/>
        <v>1618.6100000000006</v>
      </c>
    </row>
    <row r="38" spans="1:8" ht="15">
      <c r="A38" s="143">
        <v>41274</v>
      </c>
      <c r="B38" s="146" t="s">
        <v>87</v>
      </c>
      <c r="C38" s="138" t="s">
        <v>110</v>
      </c>
      <c r="D38" s="136">
        <v>381.43</v>
      </c>
      <c r="E38" s="137"/>
      <c r="F38" s="138"/>
      <c r="G38" s="139"/>
      <c r="H38" s="140">
        <f t="shared" si="0"/>
        <v>2000.0400000000006</v>
      </c>
    </row>
    <row r="39" spans="1:8" ht="15">
      <c r="A39" s="143"/>
      <c r="B39" s="146"/>
      <c r="C39" s="138"/>
      <c r="D39" s="136"/>
      <c r="E39" s="137"/>
      <c r="F39" s="138"/>
      <c r="G39" s="139"/>
      <c r="H39" s="140">
        <f aca="true" t="shared" si="1" ref="H39:H70">IF(D39+G39=0,"",H38+D39-G39)</f>
      </c>
    </row>
    <row r="40" spans="1:8" ht="15">
      <c r="A40" s="143"/>
      <c r="B40" s="146"/>
      <c r="C40" s="138"/>
      <c r="D40" s="136"/>
      <c r="E40" s="137"/>
      <c r="F40" s="138"/>
      <c r="G40" s="139"/>
      <c r="H40" s="140">
        <f t="shared" si="1"/>
      </c>
    </row>
    <row r="41" spans="1:8" ht="15">
      <c r="A41" s="143"/>
      <c r="B41" s="146"/>
      <c r="C41" s="138"/>
      <c r="D41" s="136"/>
      <c r="E41" s="137"/>
      <c r="F41" s="138"/>
      <c r="G41" s="139"/>
      <c r="H41" s="140">
        <f t="shared" si="1"/>
      </c>
    </row>
    <row r="42" spans="1:8" ht="15">
      <c r="A42" s="143"/>
      <c r="B42" s="146"/>
      <c r="C42" s="138"/>
      <c r="D42" s="136"/>
      <c r="E42" s="137"/>
      <c r="F42" s="138"/>
      <c r="G42" s="139"/>
      <c r="H42" s="140">
        <f t="shared" si="1"/>
      </c>
    </row>
    <row r="43" spans="1:8" ht="15">
      <c r="A43" s="143"/>
      <c r="B43" s="146"/>
      <c r="C43" s="138"/>
      <c r="D43" s="136"/>
      <c r="E43" s="137"/>
      <c r="F43" s="138"/>
      <c r="G43" s="139"/>
      <c r="H43" s="140">
        <f t="shared" si="1"/>
      </c>
    </row>
    <row r="44" spans="1:8" ht="15">
      <c r="A44" s="143"/>
      <c r="B44" s="146"/>
      <c r="C44" s="138"/>
      <c r="D44" s="136"/>
      <c r="E44" s="137"/>
      <c r="F44" s="138"/>
      <c r="G44" s="139"/>
      <c r="H44" s="140">
        <f t="shared" si="1"/>
      </c>
    </row>
    <row r="45" spans="1:8" ht="15">
      <c r="A45" s="143"/>
      <c r="B45" s="146"/>
      <c r="C45" s="138"/>
      <c r="D45" s="136"/>
      <c r="E45" s="137"/>
      <c r="F45" s="138"/>
      <c r="G45" s="139"/>
      <c r="H45" s="140">
        <f t="shared" si="1"/>
      </c>
    </row>
    <row r="46" spans="1:8" ht="15">
      <c r="A46" s="143"/>
      <c r="B46" s="146"/>
      <c r="C46" s="138"/>
      <c r="D46" s="136"/>
      <c r="E46" s="137"/>
      <c r="F46" s="138"/>
      <c r="G46" s="139"/>
      <c r="H46" s="140">
        <f t="shared" si="1"/>
      </c>
    </row>
    <row r="47" spans="1:8" ht="15">
      <c r="A47" s="143"/>
      <c r="B47" s="146"/>
      <c r="C47" s="138"/>
      <c r="D47" s="136"/>
      <c r="E47" s="137"/>
      <c r="F47" s="138"/>
      <c r="G47" s="139"/>
      <c r="H47" s="140">
        <f t="shared" si="1"/>
      </c>
    </row>
    <row r="48" spans="1:8" ht="15">
      <c r="A48" s="143"/>
      <c r="B48" s="146"/>
      <c r="C48" s="138"/>
      <c r="D48" s="136"/>
      <c r="E48" s="137"/>
      <c r="F48" s="138"/>
      <c r="G48" s="139"/>
      <c r="H48" s="140">
        <f t="shared" si="1"/>
      </c>
    </row>
    <row r="49" spans="1:8" ht="15">
      <c r="A49" s="143"/>
      <c r="B49" s="146"/>
      <c r="C49" s="138"/>
      <c r="D49" s="136"/>
      <c r="E49" s="137"/>
      <c r="F49" s="138"/>
      <c r="G49" s="139"/>
      <c r="H49" s="140">
        <f t="shared" si="1"/>
      </c>
    </row>
    <row r="50" spans="1:8" ht="15">
      <c r="A50" s="143"/>
      <c r="B50" s="146"/>
      <c r="C50" s="138"/>
      <c r="D50" s="136"/>
      <c r="E50" s="137"/>
      <c r="F50" s="138"/>
      <c r="G50" s="139"/>
      <c r="H50" s="140">
        <f t="shared" si="1"/>
      </c>
    </row>
    <row r="51" spans="1:8" ht="15">
      <c r="A51" s="143"/>
      <c r="B51" s="146"/>
      <c r="C51" s="138"/>
      <c r="D51" s="136"/>
      <c r="E51" s="137"/>
      <c r="F51" s="138"/>
      <c r="G51" s="139"/>
      <c r="H51" s="140">
        <f t="shared" si="1"/>
      </c>
    </row>
    <row r="52" spans="1:8" ht="15">
      <c r="A52" s="143"/>
      <c r="B52" s="146"/>
      <c r="C52" s="138"/>
      <c r="D52" s="136"/>
      <c r="E52" s="137"/>
      <c r="F52" s="138"/>
      <c r="G52" s="139"/>
      <c r="H52" s="140">
        <f t="shared" si="1"/>
      </c>
    </row>
    <row r="53" spans="1:8" ht="15">
      <c r="A53" s="143"/>
      <c r="B53" s="146"/>
      <c r="C53" s="138"/>
      <c r="D53" s="136"/>
      <c r="E53" s="137"/>
      <c r="F53" s="138"/>
      <c r="G53" s="139"/>
      <c r="H53" s="140">
        <f t="shared" si="1"/>
      </c>
    </row>
    <row r="54" spans="1:8" ht="15">
      <c r="A54" s="143"/>
      <c r="B54" s="146"/>
      <c r="C54" s="138"/>
      <c r="D54" s="136"/>
      <c r="E54" s="137"/>
      <c r="F54" s="138"/>
      <c r="G54" s="139"/>
      <c r="H54" s="140">
        <f t="shared" si="1"/>
      </c>
    </row>
    <row r="55" spans="1:8" ht="15">
      <c r="A55" s="143"/>
      <c r="B55" s="146"/>
      <c r="C55" s="138"/>
      <c r="D55" s="136"/>
      <c r="E55" s="137"/>
      <c r="F55" s="138"/>
      <c r="G55" s="139"/>
      <c r="H55" s="140">
        <f t="shared" si="1"/>
      </c>
    </row>
    <row r="56" spans="1:8" ht="15">
      <c r="A56" s="143"/>
      <c r="B56" s="146"/>
      <c r="C56" s="138"/>
      <c r="D56" s="136"/>
      <c r="E56" s="137"/>
      <c r="F56" s="138"/>
      <c r="G56" s="139"/>
      <c r="H56" s="140">
        <f t="shared" si="1"/>
      </c>
    </row>
    <row r="57" spans="1:8" ht="15">
      <c r="A57" s="143"/>
      <c r="B57" s="146"/>
      <c r="C57" s="138"/>
      <c r="D57" s="136"/>
      <c r="E57" s="137"/>
      <c r="F57" s="138"/>
      <c r="G57" s="139"/>
      <c r="H57" s="140">
        <f t="shared" si="1"/>
      </c>
    </row>
    <row r="58" spans="1:8" ht="15">
      <c r="A58" s="143"/>
      <c r="B58" s="146"/>
      <c r="C58" s="138"/>
      <c r="D58" s="136"/>
      <c r="E58" s="137"/>
      <c r="F58" s="138"/>
      <c r="G58" s="139"/>
      <c r="H58" s="140">
        <f t="shared" si="1"/>
      </c>
    </row>
    <row r="59" spans="1:8" ht="15">
      <c r="A59" s="143"/>
      <c r="B59" s="146"/>
      <c r="C59" s="138"/>
      <c r="D59" s="136"/>
      <c r="E59" s="137"/>
      <c r="F59" s="138"/>
      <c r="G59" s="139"/>
      <c r="H59" s="140">
        <f t="shared" si="1"/>
      </c>
    </row>
    <row r="60" spans="1:8" ht="15">
      <c r="A60" s="143"/>
      <c r="B60" s="146"/>
      <c r="C60" s="138"/>
      <c r="D60" s="136"/>
      <c r="E60" s="137"/>
      <c r="F60" s="138"/>
      <c r="G60" s="139"/>
      <c r="H60" s="140">
        <f t="shared" si="1"/>
      </c>
    </row>
    <row r="61" spans="1:8" ht="15">
      <c r="A61" s="143"/>
      <c r="B61" s="146"/>
      <c r="C61" s="138"/>
      <c r="D61" s="136"/>
      <c r="E61" s="137"/>
      <c r="F61" s="138"/>
      <c r="G61" s="139"/>
      <c r="H61" s="140">
        <f t="shared" si="1"/>
      </c>
    </row>
    <row r="62" spans="1:8" ht="15">
      <c r="A62" s="143"/>
      <c r="B62" s="146"/>
      <c r="C62" s="138"/>
      <c r="D62" s="136"/>
      <c r="E62" s="137"/>
      <c r="F62" s="138"/>
      <c r="G62" s="139"/>
      <c r="H62" s="140">
        <f t="shared" si="1"/>
      </c>
    </row>
    <row r="63" spans="1:8" ht="15">
      <c r="A63" s="143"/>
      <c r="B63" s="146"/>
      <c r="C63" s="138"/>
      <c r="D63" s="136"/>
      <c r="E63" s="137"/>
      <c r="F63" s="138"/>
      <c r="G63" s="139"/>
      <c r="H63" s="140">
        <f t="shared" si="1"/>
      </c>
    </row>
    <row r="64" spans="1:8" ht="15">
      <c r="A64" s="143"/>
      <c r="B64" s="146"/>
      <c r="C64" s="138"/>
      <c r="D64" s="136"/>
      <c r="E64" s="137"/>
      <c r="F64" s="138"/>
      <c r="G64" s="139"/>
      <c r="H64" s="140">
        <f t="shared" si="1"/>
      </c>
    </row>
    <row r="65" spans="1:8" ht="15">
      <c r="A65" s="143"/>
      <c r="B65" s="146"/>
      <c r="C65" s="138"/>
      <c r="D65" s="136"/>
      <c r="E65" s="137"/>
      <c r="F65" s="138"/>
      <c r="G65" s="139"/>
      <c r="H65" s="140">
        <f t="shared" si="1"/>
      </c>
    </row>
    <row r="66" spans="1:8" ht="15">
      <c r="A66" s="143"/>
      <c r="B66" s="146"/>
      <c r="C66" s="138"/>
      <c r="D66" s="136"/>
      <c r="E66" s="137"/>
      <c r="F66" s="138"/>
      <c r="G66" s="139"/>
      <c r="H66" s="140">
        <f t="shared" si="1"/>
      </c>
    </row>
    <row r="67" spans="1:8" ht="15">
      <c r="A67" s="143"/>
      <c r="B67" s="146"/>
      <c r="C67" s="138"/>
      <c r="D67" s="136"/>
      <c r="E67" s="137"/>
      <c r="F67" s="138"/>
      <c r="G67" s="139"/>
      <c r="H67" s="140">
        <f t="shared" si="1"/>
      </c>
    </row>
    <row r="68" spans="1:8" ht="15">
      <c r="A68" s="143"/>
      <c r="B68" s="146"/>
      <c r="C68" s="138"/>
      <c r="D68" s="136"/>
      <c r="E68" s="137"/>
      <c r="F68" s="138"/>
      <c r="G68" s="139"/>
      <c r="H68" s="140">
        <f t="shared" si="1"/>
      </c>
    </row>
    <row r="69" spans="1:8" ht="15">
      <c r="A69" s="143"/>
      <c r="B69" s="146"/>
      <c r="C69" s="138"/>
      <c r="D69" s="136"/>
      <c r="E69" s="137"/>
      <c r="F69" s="138"/>
      <c r="G69" s="139"/>
      <c r="H69" s="140">
        <f t="shared" si="1"/>
      </c>
    </row>
    <row r="70" spans="1:8" ht="15">
      <c r="A70" s="143"/>
      <c r="B70" s="146"/>
      <c r="C70" s="138"/>
      <c r="D70" s="136"/>
      <c r="E70" s="137"/>
      <c r="F70" s="138"/>
      <c r="G70" s="139"/>
      <c r="H70" s="140">
        <f t="shared" si="1"/>
      </c>
    </row>
    <row r="71" spans="1:9" ht="15">
      <c r="A71" s="143"/>
      <c r="B71" s="146"/>
      <c r="C71" s="138"/>
      <c r="D71" s="136"/>
      <c r="E71" s="137"/>
      <c r="F71" s="138"/>
      <c r="G71" s="139"/>
      <c r="H71" s="140">
        <f aca="true" t="shared" si="2" ref="H71:H91">IF(D71+G71=0,"",H70+D71-G71)</f>
      </c>
      <c r="I71" s="104" t="s">
        <v>111</v>
      </c>
    </row>
    <row r="72" spans="1:8" ht="15">
      <c r="A72" s="143"/>
      <c r="B72" s="146"/>
      <c r="C72" s="138"/>
      <c r="D72" s="136"/>
      <c r="E72" s="137"/>
      <c r="F72" s="138"/>
      <c r="G72" s="139"/>
      <c r="H72" s="140">
        <f t="shared" si="2"/>
      </c>
    </row>
    <row r="73" spans="1:8" ht="15">
      <c r="A73" s="143"/>
      <c r="B73" s="146"/>
      <c r="C73" s="138"/>
      <c r="D73" s="136"/>
      <c r="E73" s="137"/>
      <c r="F73" s="138"/>
      <c r="G73" s="139"/>
      <c r="H73" s="140">
        <f t="shared" si="2"/>
      </c>
    </row>
    <row r="74" spans="1:8" ht="15">
      <c r="A74" s="143"/>
      <c r="B74" s="146"/>
      <c r="C74" s="138"/>
      <c r="D74" s="136"/>
      <c r="E74" s="137"/>
      <c r="F74" s="138"/>
      <c r="G74" s="139"/>
      <c r="H74" s="140">
        <f t="shared" si="2"/>
      </c>
    </row>
    <row r="75" spans="1:8" ht="15">
      <c r="A75" s="143"/>
      <c r="B75" s="146"/>
      <c r="C75" s="138"/>
      <c r="D75" s="136"/>
      <c r="E75" s="137"/>
      <c r="F75" s="138"/>
      <c r="G75" s="139"/>
      <c r="H75" s="140">
        <f t="shared" si="2"/>
      </c>
    </row>
    <row r="76" spans="1:8" ht="15">
      <c r="A76" s="143"/>
      <c r="B76" s="146"/>
      <c r="C76" s="138"/>
      <c r="D76" s="136"/>
      <c r="E76" s="137"/>
      <c r="F76" s="138"/>
      <c r="G76" s="139"/>
      <c r="H76" s="140">
        <f t="shared" si="2"/>
      </c>
    </row>
    <row r="77" spans="1:8" ht="15">
      <c r="A77" s="143"/>
      <c r="B77" s="146"/>
      <c r="C77" s="138"/>
      <c r="D77" s="136"/>
      <c r="E77" s="137"/>
      <c r="F77" s="138"/>
      <c r="G77" s="139"/>
      <c r="H77" s="140">
        <f t="shared" si="2"/>
      </c>
    </row>
    <row r="78" spans="1:8" ht="15">
      <c r="A78" s="143"/>
      <c r="B78" s="146"/>
      <c r="C78" s="138"/>
      <c r="D78" s="136"/>
      <c r="E78" s="137"/>
      <c r="F78" s="138"/>
      <c r="G78" s="139"/>
      <c r="H78" s="140">
        <f t="shared" si="2"/>
      </c>
    </row>
    <row r="79" spans="1:8" ht="15">
      <c r="A79" s="143"/>
      <c r="B79" s="146"/>
      <c r="C79" s="138"/>
      <c r="D79" s="136"/>
      <c r="E79" s="137"/>
      <c r="F79" s="138"/>
      <c r="G79" s="139"/>
      <c r="H79" s="140">
        <f t="shared" si="2"/>
      </c>
    </row>
    <row r="80" spans="1:8" ht="15">
      <c r="A80" s="143"/>
      <c r="B80" s="146"/>
      <c r="C80" s="138"/>
      <c r="D80" s="136"/>
      <c r="E80" s="137"/>
      <c r="F80" s="138"/>
      <c r="G80" s="139"/>
      <c r="H80" s="140">
        <f t="shared" si="2"/>
      </c>
    </row>
    <row r="81" spans="1:8" ht="15">
      <c r="A81" s="143"/>
      <c r="B81" s="146"/>
      <c r="C81" s="138"/>
      <c r="D81" s="136"/>
      <c r="E81" s="137"/>
      <c r="F81" s="138"/>
      <c r="G81" s="139"/>
      <c r="H81" s="140">
        <f t="shared" si="2"/>
      </c>
    </row>
    <row r="82" spans="1:8" ht="15">
      <c r="A82" s="143"/>
      <c r="B82" s="146"/>
      <c r="C82" s="138"/>
      <c r="D82" s="136"/>
      <c r="E82" s="137"/>
      <c r="F82" s="138"/>
      <c r="G82" s="139"/>
      <c r="H82" s="140">
        <f t="shared" si="2"/>
      </c>
    </row>
    <row r="83" spans="1:8" ht="15">
      <c r="A83" s="143"/>
      <c r="B83" s="146"/>
      <c r="C83" s="138"/>
      <c r="D83" s="136"/>
      <c r="E83" s="137"/>
      <c r="F83" s="138"/>
      <c r="G83" s="139"/>
      <c r="H83" s="140">
        <f t="shared" si="2"/>
      </c>
    </row>
    <row r="84" spans="1:8" ht="15">
      <c r="A84" s="143"/>
      <c r="B84" s="146"/>
      <c r="C84" s="138"/>
      <c r="D84" s="136"/>
      <c r="E84" s="137"/>
      <c r="F84" s="138"/>
      <c r="G84" s="139"/>
      <c r="H84" s="140">
        <f t="shared" si="2"/>
      </c>
    </row>
    <row r="85" spans="1:8" ht="15">
      <c r="A85" s="143"/>
      <c r="B85" s="146"/>
      <c r="C85" s="138"/>
      <c r="D85" s="136"/>
      <c r="E85" s="137"/>
      <c r="F85" s="138"/>
      <c r="G85" s="139"/>
      <c r="H85" s="140">
        <f t="shared" si="2"/>
      </c>
    </row>
    <row r="86" spans="1:8" ht="15">
      <c r="A86" s="143"/>
      <c r="B86" s="146"/>
      <c r="C86" s="138"/>
      <c r="D86" s="136"/>
      <c r="E86" s="137"/>
      <c r="F86" s="138"/>
      <c r="G86" s="139"/>
      <c r="H86" s="140">
        <f t="shared" si="2"/>
      </c>
    </row>
    <row r="87" spans="1:8" ht="15">
      <c r="A87" s="143"/>
      <c r="B87" s="146"/>
      <c r="C87" s="138"/>
      <c r="D87" s="136"/>
      <c r="E87" s="137"/>
      <c r="F87" s="138"/>
      <c r="G87" s="139"/>
      <c r="H87" s="140">
        <f t="shared" si="2"/>
      </c>
    </row>
    <row r="88" spans="1:8" ht="15">
      <c r="A88" s="143"/>
      <c r="B88" s="146"/>
      <c r="C88" s="138"/>
      <c r="D88" s="136"/>
      <c r="E88" s="137"/>
      <c r="F88" s="138"/>
      <c r="G88" s="139"/>
      <c r="H88" s="140">
        <f t="shared" si="2"/>
      </c>
    </row>
    <row r="89" spans="1:8" ht="15">
      <c r="A89" s="143"/>
      <c r="B89" s="146"/>
      <c r="C89" s="138"/>
      <c r="D89" s="136"/>
      <c r="E89" s="137"/>
      <c r="F89" s="138"/>
      <c r="G89" s="139"/>
      <c r="H89" s="140">
        <f t="shared" si="2"/>
      </c>
    </row>
    <row r="90" spans="1:8" ht="15">
      <c r="A90" s="143"/>
      <c r="B90" s="146"/>
      <c r="C90" s="138"/>
      <c r="D90" s="136"/>
      <c r="E90" s="137"/>
      <c r="F90" s="138"/>
      <c r="G90" s="139"/>
      <c r="H90" s="140">
        <f t="shared" si="2"/>
      </c>
    </row>
    <row r="91" spans="1:8" ht="15">
      <c r="A91" s="143"/>
      <c r="B91" s="146"/>
      <c r="C91" s="138"/>
      <c r="D91" s="136"/>
      <c r="E91" s="137"/>
      <c r="F91" s="138"/>
      <c r="G91" s="139"/>
      <c r="H91" s="140">
        <f t="shared" si="2"/>
      </c>
    </row>
    <row r="92" spans="1:8" ht="15">
      <c r="A92" s="143"/>
      <c r="B92" s="146"/>
      <c r="C92" s="138"/>
      <c r="D92" s="136"/>
      <c r="E92" s="137"/>
      <c r="F92" s="138"/>
      <c r="G92" s="139"/>
      <c r="H92" s="140"/>
    </row>
    <row r="93" spans="1:8" ht="15">
      <c r="A93" s="143"/>
      <c r="B93" s="146"/>
      <c r="C93" s="138"/>
      <c r="D93" s="136"/>
      <c r="E93" s="137"/>
      <c r="F93" s="138"/>
      <c r="G93" s="139"/>
      <c r="H93" s="140"/>
    </row>
    <row r="94" spans="1:8" ht="15">
      <c r="A94" s="143"/>
      <c r="B94" s="146"/>
      <c r="C94" s="138"/>
      <c r="D94" s="136"/>
      <c r="E94" s="137"/>
      <c r="F94" s="138"/>
      <c r="G94" s="139"/>
      <c r="H94" s="140"/>
    </row>
    <row r="95" spans="1:8" ht="15">
      <c r="A95" s="143"/>
      <c r="B95" s="146"/>
      <c r="C95" s="138"/>
      <c r="D95" s="136"/>
      <c r="E95" s="137"/>
      <c r="F95" s="138"/>
      <c r="G95" s="139"/>
      <c r="H95" s="140"/>
    </row>
    <row r="96" spans="1:8" ht="15">
      <c r="A96" s="143"/>
      <c r="B96" s="146"/>
      <c r="C96" s="138"/>
      <c r="D96" s="136"/>
      <c r="E96" s="137"/>
      <c r="F96" s="138"/>
      <c r="G96" s="139"/>
      <c r="H96" s="140"/>
    </row>
  </sheetData>
  <sheetProtection selectLockedCells="1" selectUnlockedCells="1"/>
  <autoFilter ref="A5:G88"/>
  <conditionalFormatting sqref="A6:A35">
    <cfRule type="expression" priority="1" dxfId="0" stopIfTrue="1">
      <formula>AND($A6&gt;0,$A6&lt;=TODAY(),OR($A7=0,$A7&gt;TODAY()))</formula>
    </cfRule>
    <cfRule type="expression" priority="2" dxfId="1" stopIfTrue="1">
      <formula>AND($A6&gt;0,$A6&lt;=TODAY())</formula>
    </cfRule>
  </conditionalFormatting>
  <conditionalFormatting sqref="A36:A96">
    <cfRule type="expression" priority="3" dxfId="0" stopIfTrue="1">
      <formula>AND($A36&gt;0,$A36&lt;=TODAY(),OR($A37=0,$A37&gt;TODAY()))</formula>
    </cfRule>
    <cfRule type="expression" priority="4" dxfId="1" stopIfTrue="1">
      <formula>AND($A36&gt;0,$A36&lt;=TODAY())</formula>
    </cfRule>
  </conditionalFormatting>
  <conditionalFormatting sqref="B6:B24 B26:C96 C7:C9 C11:C24 D6:D96 E6:G6 E10:F96">
    <cfRule type="expression" priority="5" dxfId="6" stopIfTrue="1">
      <formula>AND($A6&gt;0,$A6&lt;=TODAY(),OR($A7=0,$A7&gt;TODAY()))</formula>
    </cfRule>
  </conditionalFormatting>
  <conditionalFormatting sqref="B25:C25">
    <cfRule type="expression" priority="6" dxfId="6" stopIfTrue="1">
      <formula>AND($A25&gt;0,$A25&lt;=TODAY(),OR($A26=0,$A26&gt;TODAY()))</formula>
    </cfRule>
    <cfRule type="expression" priority="7" dxfId="6" stopIfTrue="1">
      <formula>AND($A25&gt;0,$A25&lt;=TODAY(),OR($A26=0,$A26&gt;TODAY()))</formula>
    </cfRule>
  </conditionalFormatting>
  <conditionalFormatting sqref="C6">
    <cfRule type="expression" priority="8" dxfId="6" stopIfTrue="1">
      <formula>AND($A6&gt;0,$A6&lt;=TODAY(),OR($A7=0,$A7&gt;TODAY()))</formula>
    </cfRule>
    <cfRule type="expression" priority="9" dxfId="6" stopIfTrue="1">
      <formula>AND($A6&gt;0,$A6&lt;=TODAY(),OR($A7=0,$A7&gt;TODAY()))</formula>
    </cfRule>
  </conditionalFormatting>
  <conditionalFormatting sqref="C10">
    <cfRule type="expression" priority="10" dxfId="6" stopIfTrue="1">
      <formula>AND($A10&gt;0,$A10&lt;=TODAY(),OR($A11=0,$A11&gt;TODAY()))</formula>
    </cfRule>
    <cfRule type="expression" priority="11" dxfId="6" stopIfTrue="1">
      <formula>AND($A10&gt;0,$A10&lt;=TODAY(),OR($A11=0,$A11&gt;TODAY()))</formula>
    </cfRule>
  </conditionalFormatting>
  <conditionalFormatting sqref="E7:F7">
    <cfRule type="expression" priority="12" dxfId="6" stopIfTrue="1">
      <formula>AND($A7&gt;0,$A7&lt;=TODAY(),OR($A8=0,$A8&gt;TODAY()))</formula>
    </cfRule>
    <cfRule type="expression" priority="13" dxfId="6" stopIfTrue="1">
      <formula>AND($A7&gt;0,$A7&lt;=TODAY(),OR($A8=0,$A8&gt;TODAY()))</formula>
    </cfRule>
  </conditionalFormatting>
  <conditionalFormatting sqref="E8:F8 G7">
    <cfRule type="expression" priority="14" dxfId="6" stopIfTrue="1">
      <formula>AND($A7&gt;0,$A7&lt;=TODAY(),OR($A8=0,$A8&gt;TODAY()))</formula>
    </cfRule>
  </conditionalFormatting>
  <conditionalFormatting sqref="E9:F9">
    <cfRule type="expression" priority="15" dxfId="6" stopIfTrue="1">
      <formula>AND($A9&gt;0,$A9&lt;=TODAY(),OR($A10=0,$A10&gt;TODAY()))</formula>
    </cfRule>
  </conditionalFormatting>
  <conditionalFormatting sqref="G8">
    <cfRule type="expression" priority="16" dxfId="6" stopIfTrue="1">
      <formula>AND($A8&gt;0,$A8&lt;=TODAY(),OR($A9=0,$A9&gt;TODAY()))</formula>
    </cfRule>
    <cfRule type="expression" priority="17" dxfId="6" stopIfTrue="1">
      <formula>AND($A8&gt;0,$A8&lt;=TODAY(),OR($A9=0,$A9&gt;TODAY()))</formula>
    </cfRule>
  </conditionalFormatting>
  <conditionalFormatting sqref="G9">
    <cfRule type="expression" priority="18" dxfId="6" stopIfTrue="1">
      <formula>AND($A9&gt;0,$A9&lt;=TODAY(),OR($A10=0,$A10&gt;TODAY()))</formula>
    </cfRule>
    <cfRule type="expression" priority="19" dxfId="6" stopIfTrue="1">
      <formula>AND($A9&gt;0,$A9&lt;=TODAY(),OR($A10=0,$A10&gt;TODAY()))</formula>
    </cfRule>
  </conditionalFormatting>
  <conditionalFormatting sqref="G10:G35">
    <cfRule type="expression" priority="20" dxfId="6" stopIfTrue="1">
      <formula>AND($A10&gt;0,$A10&lt;=TODAY(),OR($A11=0,$A11&gt;TODAY()))</formula>
    </cfRule>
    <cfRule type="expression" priority="21" dxfId="6" stopIfTrue="1">
      <formula>AND($A10&gt;0,$A10&lt;=TODAY(),OR($A11=0,$A11&gt;TODAY()))</formula>
    </cfRule>
  </conditionalFormatting>
  <conditionalFormatting sqref="G36:G96">
    <cfRule type="expression" priority="22" dxfId="6" stopIfTrue="1">
      <formula>AND($A36&gt;0,$A36&lt;=TODAY(),OR($A37=0,$A37&gt;TODAY()))</formula>
    </cfRule>
    <cfRule type="expression" priority="23" dxfId="6" stopIfTrue="1">
      <formula>AND($A36&gt;0,$A36&lt;=TODAY(),OR($A37=0,$A37&gt;TODAY()))</formula>
    </cfRule>
  </conditionalFormatting>
  <conditionalFormatting sqref="H5:H35">
    <cfRule type="expression" priority="24" dxfId="0" stopIfTrue="1">
      <formula>AND($A5&gt;0,$A5&lt;=TODAY(),OR($A6=0,$A6&gt;TODAY()))</formula>
    </cfRule>
    <cfRule type="expression" priority="25" dxfId="1" stopIfTrue="1">
      <formula>AND($A5&gt;0,$A5&lt;=TODAY())</formula>
    </cfRule>
    <cfRule type="expression" priority="26" dxfId="0" stopIfTrue="1">
      <formula>AND($A5&gt;0,$A5&lt;=TODAY(),OR($A6=0,$A6&gt;TODAY()))</formula>
    </cfRule>
    <cfRule type="expression" priority="27" dxfId="1" stopIfTrue="1">
      <formula>AND($A5&gt;0,$A5&lt;=TODAY())</formula>
    </cfRule>
  </conditionalFormatting>
  <conditionalFormatting sqref="H36:H96">
    <cfRule type="expression" priority="28" dxfId="0" stopIfTrue="1">
      <formula>AND($A36&gt;0,$A36&lt;=TODAY(),OR($A37=0,$A37&gt;TODAY()))</formula>
    </cfRule>
    <cfRule type="expression" priority="29" dxfId="1" stopIfTrue="1">
      <formula>AND($A36&gt;0,$A36&lt;=TODAY())</formula>
    </cfRule>
    <cfRule type="expression" priority="30" dxfId="0" stopIfTrue="1">
      <formula>AND($A36&gt;0,$A36&lt;=TODAY(),OR($A37=0,$A37&gt;TODAY()))</formula>
    </cfRule>
    <cfRule type="expression" priority="31" dxfId="1" stopIfTrue="1">
      <formula>AND($A36&gt;0,$A36&lt;=TODAY())</formula>
    </cfRule>
  </conditionalFormatting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Noordhof</dc:creator>
  <cp:keywords/>
  <dc:description/>
  <cp:lastModifiedBy>Jonathan</cp:lastModifiedBy>
  <cp:lastPrinted>2014-05-07T21:12:38Z</cp:lastPrinted>
  <dcterms:created xsi:type="dcterms:W3CDTF">2014-05-07T21:13:19Z</dcterms:created>
  <dcterms:modified xsi:type="dcterms:W3CDTF">2014-06-02T11:27:25Z</dcterms:modified>
  <cp:category/>
  <cp:version/>
  <cp:contentType/>
  <cp:contentStatus/>
</cp:coreProperties>
</file>