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2" activeTab="0"/>
  </bookViews>
  <sheets>
    <sheet name="Presentatie" sheetId="1" r:id="rId1"/>
    <sheet name="Jaarrekening" sheetId="2" r:id="rId2"/>
    <sheet name="Balans" sheetId="3" r:id="rId3"/>
    <sheet name="Verkiezingsfonds" sheetId="4" r:id="rId4"/>
    <sheet name="2012" sheetId="5" r:id="rId5"/>
  </sheets>
  <definedNames>
    <definedName name="_xlnm._FilterDatabase" localSheetId="4" hidden="1">'2012'!$A$5:$G$88</definedName>
    <definedName name="_xlnm._FilterDatabase" localSheetId="4">'2012'!$A$5:$G$88</definedName>
    <definedName name="_xlnm._FilterDatabase_1">'2012'!$A$5:$G$88</definedName>
  </definedNames>
  <calcPr fullCalcOnLoad="1"/>
</workbook>
</file>

<file path=xl/sharedStrings.xml><?xml version="1.0" encoding="utf-8"?>
<sst xmlns="http://schemas.openxmlformats.org/spreadsheetml/2006/main" count="213" uniqueCount="116">
  <si>
    <t>Jaarrekening 2014</t>
  </si>
  <si>
    <t>Exploitatierekening</t>
  </si>
  <si>
    <t>Werkelijk 2014</t>
  </si>
  <si>
    <t>Werkelijk 2013</t>
  </si>
  <si>
    <t>Begroot 2015</t>
  </si>
  <si>
    <t>Baten</t>
  </si>
  <si>
    <t>Contributie</t>
  </si>
  <si>
    <t>Advertentieopbrengsten</t>
  </si>
  <si>
    <t>Bijdrage fractie C2U</t>
  </si>
  <si>
    <t>Giften</t>
  </si>
  <si>
    <t>Rente spaarrekening</t>
  </si>
  <si>
    <t>Overig</t>
  </si>
  <si>
    <t>Totaal baten</t>
  </si>
  <si>
    <t>Lasten</t>
  </si>
  <si>
    <t>C2U</t>
  </si>
  <si>
    <t>Bestuurskosten</t>
  </si>
  <si>
    <t>Vergaderkosten</t>
  </si>
  <si>
    <t>Bankkosten</t>
  </si>
  <si>
    <t>Verkiezingen</t>
  </si>
  <si>
    <t>Permanente campagne</t>
  </si>
  <si>
    <t>Verenigingskosten</t>
  </si>
  <si>
    <t>Totaal lasten</t>
  </si>
  <si>
    <t>Resultaat</t>
  </si>
  <si>
    <t>Resultaatbestemming</t>
  </si>
  <si>
    <t>- Verkiezingsfonds</t>
  </si>
  <si>
    <t>- Permanente Campagne</t>
  </si>
  <si>
    <t>- Eigen vermogen vereniging</t>
  </si>
  <si>
    <t>Verloop eigen vermogen</t>
  </si>
  <si>
    <t>Eigen vermogen vereniging</t>
  </si>
  <si>
    <t>Stand 1 januari</t>
  </si>
  <si>
    <t>Bij: resultaatbestemming</t>
  </si>
  <si>
    <t xml:space="preserve">Stand 31 december </t>
  </si>
  <si>
    <t>Verkiezingsfonds</t>
  </si>
  <si>
    <t>Bij: Giften</t>
  </si>
  <si>
    <t>Bij: jaarlijkse toevoeging</t>
  </si>
  <si>
    <t>Af: uitgaven verkiezingen</t>
  </si>
  <si>
    <t xml:space="preserve">Af: uitgaven </t>
  </si>
  <si>
    <t>Saldi rekeningen</t>
  </si>
  <si>
    <t>ING Bank</t>
  </si>
  <si>
    <t>Lopende rekening</t>
  </si>
  <si>
    <t>Spaarrekening</t>
  </si>
  <si>
    <t xml:space="preserve">Opbrengsten </t>
  </si>
  <si>
    <t>Begroot 2012</t>
  </si>
  <si>
    <t>Werkelijk 2012</t>
  </si>
  <si>
    <t>Begroot 2013</t>
  </si>
  <si>
    <t>Advertenties</t>
  </si>
  <si>
    <r>
      <t xml:space="preserve">Bijdr.fractie infobulletin </t>
    </r>
    <r>
      <rPr>
        <sz val="10"/>
        <color indexed="9"/>
        <rFont val="Arial"/>
        <family val="2"/>
      </rPr>
      <t xml:space="preserve">   ...</t>
    </r>
    <r>
      <rPr>
        <sz val="10"/>
        <color indexed="8"/>
        <rFont val="Arial"/>
        <family val="2"/>
      </rPr>
      <t xml:space="preserve"> </t>
    </r>
  </si>
  <si>
    <t>-</t>
  </si>
  <si>
    <t>Totaal ontvangen</t>
  </si>
  <si>
    <t>Uitgaven</t>
  </si>
  <si>
    <t>Infobulletin</t>
  </si>
  <si>
    <t>Totaal uitgaven</t>
  </si>
  <si>
    <t>mutatie</t>
  </si>
  <si>
    <t>Saldo lopende rekening</t>
  </si>
  <si>
    <t>Saldo spaarrekening</t>
  </si>
  <si>
    <t>Saldo verkiezingsfonds</t>
  </si>
  <si>
    <t>Verwacht eindsaldo</t>
  </si>
  <si>
    <t>Balans</t>
  </si>
  <si>
    <t>Debet</t>
  </si>
  <si>
    <t>Credit</t>
  </si>
  <si>
    <t>(bezittingen)</t>
  </si>
  <si>
    <t>(schulden &amp; eigen vermogen)</t>
  </si>
  <si>
    <t>Vorderingen</t>
  </si>
  <si>
    <t>Eigen vermogen</t>
  </si>
  <si>
    <t>Vereniging</t>
  </si>
  <si>
    <t>Advertenties C2U</t>
  </si>
  <si>
    <t>Permanente Campagne</t>
  </si>
  <si>
    <t>Schulden</t>
  </si>
  <si>
    <t>Kosten C2U</t>
  </si>
  <si>
    <t>Balanstotaal</t>
  </si>
  <si>
    <t>Opbrengsten</t>
  </si>
  <si>
    <t>Saldo 31/12/2011</t>
  </si>
  <si>
    <t>Uitgaven Verkiezingen 2012</t>
  </si>
  <si>
    <t xml:space="preserve">Voorziening </t>
  </si>
  <si>
    <t>Saldo 1 januari 2011</t>
  </si>
  <si>
    <t>Saldo verkiezingsfonds 31/12/2011</t>
  </si>
  <si>
    <t xml:space="preserve">- Verkiezingsfonds </t>
  </si>
  <si>
    <t>Mutaties 2010</t>
  </si>
  <si>
    <t>- Giften</t>
  </si>
  <si>
    <t>- uitgaven verkiezingen</t>
  </si>
  <si>
    <t>Dotatie verkiezingsfonds</t>
  </si>
  <si>
    <t>Saldo 31 december 2012</t>
  </si>
  <si>
    <t>Saldo 31 december 2013</t>
  </si>
  <si>
    <t>jaar 2011</t>
  </si>
  <si>
    <t>verwacht eindsaldo</t>
  </si>
  <si>
    <t>Datum</t>
  </si>
  <si>
    <t>Post</t>
  </si>
  <si>
    <t>BIJ:</t>
  </si>
  <si>
    <t>Af:</t>
  </si>
  <si>
    <t>Beginsaldo</t>
  </si>
  <si>
    <t>Connect2U</t>
  </si>
  <si>
    <t>Advertentie Smit</t>
  </si>
  <si>
    <t>Verzenden TNT</t>
  </si>
  <si>
    <t>Lidmaatschap Tromp</t>
  </si>
  <si>
    <t>ING</t>
  </si>
  <si>
    <t>KvK</t>
  </si>
  <si>
    <t>Vergaderen</t>
  </si>
  <si>
    <t>Declaratie Bulthuis</t>
  </si>
  <si>
    <t>Functionele Communicatie</t>
  </si>
  <si>
    <t>Advertentie Steenbergen</t>
  </si>
  <si>
    <t>Gebruik GKV Hoogkerk</t>
  </si>
  <si>
    <t>Sparen</t>
  </si>
  <si>
    <t>Opleiding Douwe</t>
  </si>
  <si>
    <t>de Witt</t>
  </si>
  <si>
    <t>Afdrachten</t>
  </si>
  <si>
    <t>Voorschot CU</t>
  </si>
  <si>
    <t>TK 2012 EB koopmans</t>
  </si>
  <si>
    <t>Huur Kerk</t>
  </si>
  <si>
    <t>Hapje en Drankje</t>
  </si>
  <si>
    <t>Declaratie van der Wal</t>
  </si>
  <si>
    <t>Post NL</t>
  </si>
  <si>
    <t>Afrekening CU</t>
  </si>
  <si>
    <t>Hazekamp</t>
  </si>
  <si>
    <t>Bijdrage Fractie '11-'12</t>
  </si>
  <si>
    <t>Bijdrage Fractie okt 12</t>
  </si>
  <si>
    <t>=&gt; Splitsen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</si>
</sst>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#,##0\ ;[RED]\-#,##0\ "/>
    <numFmt numFmtId="166" formatCode="D/MMM/YY"/>
    <numFmt numFmtId="167" formatCode="&quot; € &quot;#,##0.00\ ;&quot; € &quot;#,##0.00\-;&quot; € -&quot;#\ ;@\ "/>
    <numFmt numFmtId="168" formatCode="&quot;€ &quot;#,##0.00_-"/>
    <numFmt numFmtId="169" formatCode="#,##0.00\ ;#,##0.00\-;&quot; -&quot;#\ ;@\ "/>
    <numFmt numFmtId="170" formatCode="DD/MM/YYYY"/>
    <numFmt numFmtId="171" formatCode="&quot;€ &quot;#,##0\ ;[RED]&quot;€ &quot;#,##0\-"/>
    <numFmt numFmtId="172" formatCode="D/M"/>
    <numFmt numFmtId="173" formatCode="#,##0.00\ ;[RED]\-#,##0.00\ "/>
    <numFmt numFmtId="174" formatCode="[$nog ]0;[RED]0[$ meer]"/>
    <numFmt numFmtId="175" formatCode="MMM"/>
    <numFmt numFmtId="176" formatCode="0.00"/>
    <numFmt numFmtId="177" formatCode="#,##0.00"/>
    <numFmt numFmtId="178" formatCode="0.00;[RED]\-0.00"/>
    <numFmt numFmtId="179" formatCode="0;[RED]\-0"/>
    <numFmt numFmtId="180" formatCode="#,##0\ ;[RED]#,##0\-"/>
    <numFmt numFmtId="181" formatCode="#,##0.00\ ;[RED]#,##0.00\-"/>
  </numFmts>
  <fonts count="19">
    <font>
      <sz val="10"/>
      <name val="Arial"/>
      <family val="2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sz val="10"/>
      <color indexed="12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>
      <alignment/>
      <protection/>
    </xf>
    <xf numFmtId="41" fontId="0" fillId="0" borderId="0" applyFill="0" applyBorder="0" applyAlignment="0" applyProtection="0"/>
    <xf numFmtId="167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9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>
      <alignment/>
      <protection/>
    </xf>
    <xf numFmtId="165" fontId="3" fillId="0" borderId="0" xfId="20" applyNumberFormat="1" applyFont="1" applyFill="1" applyBorder="1" applyAlignment="1">
      <alignment horizontal="right" vertical="center"/>
      <protection/>
    </xf>
    <xf numFmtId="164" fontId="4" fillId="0" borderId="0" xfId="20" applyFont="1">
      <alignment/>
      <protection/>
    </xf>
    <xf numFmtId="165" fontId="1" fillId="0" borderId="0" xfId="20" applyNumberFormat="1" applyFont="1" applyFill="1" applyBorder="1" applyAlignment="1">
      <alignment horizontal="right" vertical="center"/>
      <protection/>
    </xf>
    <xf numFmtId="164" fontId="5" fillId="0" borderId="1" xfId="20" applyFont="1" applyBorder="1">
      <alignment/>
      <protection/>
    </xf>
    <xf numFmtId="164" fontId="1" fillId="0" borderId="1" xfId="20" applyFont="1" applyBorder="1">
      <alignment/>
      <protection/>
    </xf>
    <xf numFmtId="165" fontId="3" fillId="0" borderId="1" xfId="20" applyNumberFormat="1" applyFont="1" applyFill="1" applyBorder="1" applyAlignment="1">
      <alignment horizontal="right" vertical="center"/>
      <protection/>
    </xf>
    <xf numFmtId="164" fontId="5" fillId="0" borderId="0" xfId="20" applyFont="1" applyBorder="1">
      <alignment/>
      <protection/>
    </xf>
    <xf numFmtId="164" fontId="4" fillId="2" borderId="0" xfId="20" applyFont="1" applyFill="1" applyBorder="1">
      <alignment/>
      <protection/>
    </xf>
    <xf numFmtId="164" fontId="1" fillId="2" borderId="0" xfId="20" applyFont="1" applyFill="1" applyBorder="1">
      <alignment/>
      <protection/>
    </xf>
    <xf numFmtId="164" fontId="1" fillId="2" borderId="0" xfId="20" applyFont="1" applyFill="1" applyBorder="1" applyAlignment="1">
      <alignment horizontal="left"/>
      <protection/>
    </xf>
    <xf numFmtId="164" fontId="1" fillId="2" borderId="0" xfId="20" applyFont="1" applyFill="1">
      <alignment/>
      <protection/>
    </xf>
    <xf numFmtId="164" fontId="1" fillId="3" borderId="2" xfId="20" applyFont="1" applyFill="1" applyBorder="1">
      <alignment/>
      <protection/>
    </xf>
    <xf numFmtId="164" fontId="4" fillId="3" borderId="3" xfId="20" applyFont="1" applyFill="1" applyBorder="1">
      <alignment/>
      <protection/>
    </xf>
    <xf numFmtId="164" fontId="1" fillId="3" borderId="3" xfId="20" applyFont="1" applyFill="1" applyBorder="1">
      <alignment/>
      <protection/>
    </xf>
    <xf numFmtId="165" fontId="1" fillId="3" borderId="3" xfId="20" applyNumberFormat="1" applyFont="1" applyFill="1" applyBorder="1" applyAlignment="1">
      <alignment horizontal="right" vertical="center"/>
      <protection/>
    </xf>
    <xf numFmtId="165" fontId="1" fillId="3" borderId="4" xfId="20" applyNumberFormat="1" applyFont="1" applyFill="1" applyBorder="1" applyAlignment="1">
      <alignment horizontal="right" vertical="center"/>
      <protection/>
    </xf>
    <xf numFmtId="164" fontId="1" fillId="3" borderId="5" xfId="20" applyFont="1" applyFill="1" applyBorder="1">
      <alignment/>
      <protection/>
    </xf>
    <xf numFmtId="164" fontId="1" fillId="3" borderId="0" xfId="20" applyFont="1" applyFill="1" applyBorder="1">
      <alignment/>
      <protection/>
    </xf>
    <xf numFmtId="164" fontId="6" fillId="4" borderId="0" xfId="20" applyFont="1" applyFill="1" applyBorder="1" applyAlignment="1">
      <alignment horizontal="center"/>
      <protection/>
    </xf>
    <xf numFmtId="164" fontId="6" fillId="3" borderId="0" xfId="20" applyFont="1" applyFill="1" applyBorder="1" applyAlignment="1">
      <alignment horizontal="center"/>
      <protection/>
    </xf>
    <xf numFmtId="164" fontId="6" fillId="5" borderId="0" xfId="20" applyFont="1" applyFill="1" applyBorder="1" applyAlignment="1">
      <alignment horizontal="center"/>
      <protection/>
    </xf>
    <xf numFmtId="165" fontId="3" fillId="3" borderId="0" xfId="20" applyNumberFormat="1" applyFont="1" applyFill="1" applyBorder="1" applyAlignment="1">
      <alignment horizontal="right" vertical="center"/>
      <protection/>
    </xf>
    <xf numFmtId="165" fontId="6" fillId="5" borderId="6" xfId="20" applyNumberFormat="1" applyFont="1" applyFill="1" applyBorder="1" applyAlignment="1">
      <alignment horizontal="center" vertical="center"/>
      <protection/>
    </xf>
    <xf numFmtId="166" fontId="1" fillId="2" borderId="0" xfId="20" applyNumberFormat="1" applyFont="1" applyFill="1">
      <alignment/>
      <protection/>
    </xf>
    <xf numFmtId="164" fontId="6" fillId="2" borderId="0" xfId="20" applyFont="1" applyFill="1">
      <alignment/>
      <protection/>
    </xf>
    <xf numFmtId="166" fontId="6" fillId="2" borderId="0" xfId="20" applyNumberFormat="1" applyFont="1" applyFill="1">
      <alignment/>
      <protection/>
    </xf>
    <xf numFmtId="165" fontId="3" fillId="3" borderId="6" xfId="20" applyNumberFormat="1" applyFont="1" applyFill="1" applyBorder="1" applyAlignment="1">
      <alignment horizontal="right" vertical="center"/>
      <protection/>
    </xf>
    <xf numFmtId="164" fontId="7" fillId="2" borderId="0" xfId="20" applyFont="1" applyFill="1">
      <alignment/>
      <protection/>
    </xf>
    <xf numFmtId="164" fontId="4" fillId="3" borderId="0" xfId="20" applyFont="1" applyFill="1" applyBorder="1">
      <alignment/>
      <protection/>
    </xf>
    <xf numFmtId="166" fontId="1" fillId="2" borderId="0" xfId="20" applyNumberFormat="1" applyFont="1" applyFill="1" applyAlignment="1">
      <alignment horizontal="left"/>
      <protection/>
    </xf>
    <xf numFmtId="167" fontId="1" fillId="4" borderId="0" xfId="17" applyFont="1" applyFill="1" applyBorder="1" applyAlignment="1" applyProtection="1">
      <alignment horizontal="right" vertical="center"/>
      <protection/>
    </xf>
    <xf numFmtId="167" fontId="1" fillId="3" borderId="0" xfId="17" applyFont="1" applyFill="1" applyBorder="1" applyAlignment="1" applyProtection="1">
      <alignment horizontal="right" vertical="center"/>
      <protection/>
    </xf>
    <xf numFmtId="167" fontId="1" fillId="5" borderId="0" xfId="17" applyFont="1" applyFill="1" applyBorder="1" applyAlignment="1" applyProtection="1">
      <alignment horizontal="right" vertical="center"/>
      <protection/>
    </xf>
    <xf numFmtId="168" fontId="3" fillId="5" borderId="6" xfId="20" applyNumberFormat="1" applyFont="1" applyFill="1" applyBorder="1" applyAlignment="1">
      <alignment horizontal="right" vertical="center"/>
      <protection/>
    </xf>
    <xf numFmtId="164" fontId="4" fillId="2" borderId="0" xfId="20" applyFont="1" applyFill="1">
      <alignment/>
      <protection/>
    </xf>
    <xf numFmtId="164" fontId="4" fillId="2" borderId="0" xfId="20" applyFont="1" applyFill="1" applyAlignment="1">
      <alignment horizontal="left"/>
      <protection/>
    </xf>
    <xf numFmtId="167" fontId="1" fillId="2" borderId="0" xfId="17" applyFont="1" applyFill="1" applyBorder="1" applyAlignment="1" applyProtection="1">
      <alignment horizontal="right" vertical="center"/>
      <protection/>
    </xf>
    <xf numFmtId="167" fontId="3" fillId="2" borderId="0" xfId="17" applyFont="1" applyFill="1" applyBorder="1" applyAlignment="1" applyProtection="1">
      <alignment horizontal="right" vertical="center"/>
      <protection/>
    </xf>
    <xf numFmtId="164" fontId="1" fillId="2" borderId="0" xfId="20" applyFont="1" applyFill="1" applyAlignment="1">
      <alignment horizontal="left"/>
      <protection/>
    </xf>
    <xf numFmtId="164" fontId="4" fillId="3" borderId="0" xfId="20" applyFont="1" applyFill="1" applyBorder="1" applyAlignment="1">
      <alignment horizontal="right"/>
      <protection/>
    </xf>
    <xf numFmtId="167" fontId="4" fillId="4" borderId="3" xfId="17" applyFont="1" applyFill="1" applyBorder="1" applyAlignment="1" applyProtection="1">
      <alignment horizontal="right" vertical="center"/>
      <protection/>
    </xf>
    <xf numFmtId="167" fontId="4" fillId="3" borderId="0" xfId="17" applyFont="1" applyFill="1" applyBorder="1" applyAlignment="1" applyProtection="1">
      <alignment horizontal="right" vertical="center"/>
      <protection/>
    </xf>
    <xf numFmtId="167" fontId="4" fillId="5" borderId="3" xfId="17" applyFont="1" applyFill="1" applyBorder="1" applyAlignment="1" applyProtection="1">
      <alignment horizontal="right" vertical="center"/>
      <protection/>
    </xf>
    <xf numFmtId="168" fontId="6" fillId="5" borderId="4" xfId="20" applyNumberFormat="1" applyFont="1" applyFill="1" applyBorder="1" applyAlignment="1">
      <alignment horizontal="right" vertical="center"/>
      <protection/>
    </xf>
    <xf numFmtId="168" fontId="3" fillId="3" borderId="6" xfId="20" applyNumberFormat="1" applyFont="1" applyFill="1" applyBorder="1" applyAlignment="1">
      <alignment horizontal="right" vertical="center"/>
      <protection/>
    </xf>
    <xf numFmtId="164" fontId="4" fillId="2" borderId="0" xfId="20" applyFont="1" applyFill="1" applyAlignment="1">
      <alignment horizontal="right"/>
      <protection/>
    </xf>
    <xf numFmtId="167" fontId="4" fillId="2" borderId="0" xfId="17" applyFont="1" applyFill="1" applyBorder="1" applyAlignment="1" applyProtection="1">
      <alignment horizontal="right" vertical="center"/>
      <protection/>
    </xf>
    <xf numFmtId="167" fontId="3" fillId="0" borderId="0" xfId="17" applyFont="1" applyFill="1" applyBorder="1" applyAlignment="1" applyProtection="1">
      <alignment horizontal="right" vertical="center"/>
      <protection/>
    </xf>
    <xf numFmtId="165" fontId="6" fillId="3" borderId="0" xfId="20" applyNumberFormat="1" applyFont="1" applyFill="1" applyBorder="1" applyAlignment="1">
      <alignment horizontal="right" vertical="center"/>
      <protection/>
    </xf>
    <xf numFmtId="167" fontId="4" fillId="4" borderId="0" xfId="20" applyNumberFormat="1" applyFont="1" applyFill="1" applyBorder="1">
      <alignment/>
      <protection/>
    </xf>
    <xf numFmtId="167" fontId="4" fillId="3" borderId="0" xfId="20" applyNumberFormat="1" applyFont="1" applyFill="1" applyBorder="1">
      <alignment/>
      <protection/>
    </xf>
    <xf numFmtId="167" fontId="4" fillId="5" borderId="0" xfId="20" applyNumberFormat="1" applyFont="1" applyFill="1" applyBorder="1">
      <alignment/>
      <protection/>
    </xf>
    <xf numFmtId="168" fontId="6" fillId="5" borderId="6" xfId="20" applyNumberFormat="1" applyFont="1" applyFill="1" applyBorder="1" applyAlignment="1">
      <alignment horizontal="right" vertical="center"/>
      <protection/>
    </xf>
    <xf numFmtId="164" fontId="1" fillId="3" borderId="7" xfId="20" applyFont="1" applyFill="1" applyBorder="1">
      <alignment/>
      <protection/>
    </xf>
    <xf numFmtId="164" fontId="4" fillId="3" borderId="1" xfId="20" applyFont="1" applyFill="1" applyBorder="1">
      <alignment/>
      <protection/>
    </xf>
    <xf numFmtId="167" fontId="4" fillId="3" borderId="1" xfId="20" applyNumberFormat="1" applyFont="1" applyFill="1" applyBorder="1">
      <alignment/>
      <protection/>
    </xf>
    <xf numFmtId="165" fontId="3" fillId="3" borderId="1" xfId="20" applyNumberFormat="1" applyFont="1" applyFill="1" applyBorder="1" applyAlignment="1">
      <alignment horizontal="right" vertical="center"/>
      <protection/>
    </xf>
    <xf numFmtId="168" fontId="3" fillId="3" borderId="8" xfId="20" applyNumberFormat="1" applyFont="1" applyFill="1" applyBorder="1" applyAlignment="1">
      <alignment horizontal="right" vertical="center"/>
      <protection/>
    </xf>
    <xf numFmtId="167" fontId="4" fillId="0" borderId="0" xfId="20" applyNumberFormat="1" applyFont="1">
      <alignment/>
      <protection/>
    </xf>
    <xf numFmtId="168" fontId="3" fillId="2" borderId="0" xfId="20" applyNumberFormat="1" applyFont="1" applyFill="1" applyBorder="1" applyAlignment="1">
      <alignment horizontal="right" vertical="center"/>
      <protection/>
    </xf>
    <xf numFmtId="164" fontId="4" fillId="0" borderId="1" xfId="20" applyFont="1" applyFill="1" applyBorder="1">
      <alignment/>
      <protection/>
    </xf>
    <xf numFmtId="164" fontId="1" fillId="0" borderId="1" xfId="20" applyFont="1" applyFill="1" applyBorder="1">
      <alignment/>
      <protection/>
    </xf>
    <xf numFmtId="165" fontId="4" fillId="0" borderId="1" xfId="20" applyNumberFormat="1" applyFont="1" applyFill="1" applyBorder="1" applyAlignment="1">
      <alignment horizontal="right" vertical="center"/>
      <protection/>
    </xf>
    <xf numFmtId="168" fontId="4" fillId="2" borderId="0" xfId="20" applyNumberFormat="1" applyFont="1" applyFill="1" applyBorder="1" applyAlignment="1">
      <alignment horizontal="right" vertical="center"/>
      <protection/>
    </xf>
    <xf numFmtId="165" fontId="3" fillId="3" borderId="3" xfId="20" applyNumberFormat="1" applyFont="1" applyFill="1" applyBorder="1" applyAlignment="1">
      <alignment horizontal="right" vertical="center"/>
      <protection/>
    </xf>
    <xf numFmtId="168" fontId="3" fillId="3" borderId="4" xfId="20" applyNumberFormat="1" applyFont="1" applyFill="1" applyBorder="1" applyAlignment="1">
      <alignment horizontal="right" vertical="center"/>
      <protection/>
    </xf>
    <xf numFmtId="165" fontId="1" fillId="3" borderId="0" xfId="20" applyNumberFormat="1" applyFont="1" applyFill="1" applyBorder="1" applyAlignment="1">
      <alignment vertical="center"/>
      <protection/>
    </xf>
    <xf numFmtId="165" fontId="3" fillId="3" borderId="0" xfId="20" applyNumberFormat="1" applyFont="1" applyFill="1" applyBorder="1" applyAlignment="1">
      <alignment vertical="center"/>
      <protection/>
    </xf>
    <xf numFmtId="167" fontId="3" fillId="3" borderId="0" xfId="17" applyFont="1" applyFill="1" applyBorder="1" applyAlignment="1" applyProtection="1">
      <alignment horizontal="right" vertical="center"/>
      <protection/>
    </xf>
    <xf numFmtId="168" fontId="1" fillId="5" borderId="6" xfId="17" applyNumberFormat="1" applyFont="1" applyFill="1" applyBorder="1" applyAlignment="1" applyProtection="1">
      <alignment horizontal="right" vertical="center"/>
      <protection/>
    </xf>
    <xf numFmtId="168" fontId="1" fillId="5" borderId="6" xfId="20" applyNumberFormat="1" applyFont="1" applyFill="1" applyBorder="1" applyAlignment="1">
      <alignment horizontal="right" vertical="center"/>
      <protection/>
    </xf>
    <xf numFmtId="167" fontId="6" fillId="3" borderId="0" xfId="17" applyFont="1" applyFill="1" applyBorder="1" applyAlignment="1" applyProtection="1">
      <alignment horizontal="right" vertical="center"/>
      <protection/>
    </xf>
    <xf numFmtId="168" fontId="4" fillId="5" borderId="4" xfId="20" applyNumberFormat="1" applyFont="1" applyFill="1" applyBorder="1">
      <alignment/>
      <protection/>
    </xf>
    <xf numFmtId="164" fontId="1" fillId="3" borderId="1" xfId="20" applyFont="1" applyFill="1" applyBorder="1">
      <alignment/>
      <protection/>
    </xf>
    <xf numFmtId="164" fontId="1" fillId="3" borderId="8" xfId="20" applyFont="1" applyFill="1" applyBorder="1">
      <alignment/>
      <protection/>
    </xf>
    <xf numFmtId="164" fontId="1" fillId="0" borderId="0" xfId="20" applyFont="1" applyBorder="1" applyAlignment="1">
      <alignment/>
      <protection/>
    </xf>
    <xf numFmtId="169" fontId="1" fillId="0" borderId="0" xfId="15" applyFont="1" applyFill="1" applyBorder="1" applyAlignment="1" applyProtection="1">
      <alignment/>
      <protection/>
    </xf>
    <xf numFmtId="167" fontId="3" fillId="0" borderId="1" xfId="17" applyFont="1" applyFill="1" applyBorder="1" applyAlignment="1" applyProtection="1">
      <alignment horizontal="right" vertical="center"/>
      <protection/>
    </xf>
    <xf numFmtId="164" fontId="6" fillId="3" borderId="3" xfId="20" applyFont="1" applyFill="1" applyBorder="1" applyAlignment="1">
      <alignment horizontal="center"/>
      <protection/>
    </xf>
    <xf numFmtId="164" fontId="1" fillId="3" borderId="4" xfId="20" applyFont="1" applyFill="1" applyBorder="1">
      <alignment/>
      <protection/>
    </xf>
    <xf numFmtId="164" fontId="1" fillId="3" borderId="6" xfId="20" applyFont="1" applyFill="1" applyBorder="1">
      <alignment/>
      <protection/>
    </xf>
    <xf numFmtId="164" fontId="1" fillId="0" borderId="0" xfId="20" applyFont="1" applyFill="1" applyBorder="1" applyAlignment="1">
      <alignment/>
      <protection/>
    </xf>
    <xf numFmtId="167" fontId="1" fillId="4" borderId="9" xfId="17" applyFont="1" applyFill="1" applyBorder="1" applyAlignment="1" applyProtection="1">
      <alignment horizontal="right" vertical="center"/>
      <protection/>
    </xf>
    <xf numFmtId="167" fontId="1" fillId="5" borderId="9" xfId="17" applyFont="1" applyFill="1" applyBorder="1" applyAlignment="1" applyProtection="1">
      <alignment horizontal="right" vertical="center"/>
      <protection/>
    </xf>
    <xf numFmtId="167" fontId="4" fillId="4" borderId="0" xfId="17" applyFont="1" applyFill="1" applyBorder="1" applyAlignment="1" applyProtection="1">
      <alignment horizontal="right" vertical="center"/>
      <protection/>
    </xf>
    <xf numFmtId="167" fontId="4" fillId="5" borderId="0" xfId="17" applyFont="1" applyFill="1" applyBorder="1" applyAlignment="1" applyProtection="1">
      <alignment horizontal="right" vertical="center"/>
      <protection/>
    </xf>
    <xf numFmtId="164" fontId="4" fillId="3" borderId="6" xfId="20" applyFont="1" applyFill="1" applyBorder="1">
      <alignment/>
      <protection/>
    </xf>
    <xf numFmtId="164" fontId="5" fillId="3" borderId="5" xfId="20" applyFont="1" applyFill="1" applyBorder="1">
      <alignment/>
      <protection/>
    </xf>
    <xf numFmtId="164" fontId="4" fillId="3" borderId="0" xfId="20" applyFont="1" applyFill="1" applyBorder="1" applyAlignment="1">
      <alignment horizontal="center"/>
      <protection/>
    </xf>
    <xf numFmtId="167" fontId="1" fillId="4" borderId="0" xfId="20" applyNumberFormat="1" applyFont="1" applyFill="1" applyBorder="1">
      <alignment/>
      <protection/>
    </xf>
    <xf numFmtId="167" fontId="1" fillId="5" borderId="0" xfId="20" applyNumberFormat="1" applyFont="1" applyFill="1" applyBorder="1">
      <alignment/>
      <protection/>
    </xf>
    <xf numFmtId="164" fontId="1" fillId="3" borderId="10" xfId="20" applyFont="1" applyFill="1" applyBorder="1">
      <alignment/>
      <protection/>
    </xf>
    <xf numFmtId="164" fontId="4" fillId="3" borderId="9" xfId="20" applyFont="1" applyFill="1" applyBorder="1" applyAlignment="1">
      <alignment horizontal="right"/>
      <protection/>
    </xf>
    <xf numFmtId="164" fontId="4" fillId="3" borderId="9" xfId="20" applyFont="1" applyFill="1" applyBorder="1">
      <alignment/>
      <protection/>
    </xf>
    <xf numFmtId="167" fontId="4" fillId="4" borderId="9" xfId="17" applyFont="1" applyFill="1" applyBorder="1" applyAlignment="1" applyProtection="1">
      <alignment horizontal="right" vertical="center"/>
      <protection/>
    </xf>
    <xf numFmtId="167" fontId="4" fillId="5" borderId="9" xfId="17" applyFont="1" applyFill="1" applyBorder="1" applyAlignment="1" applyProtection="1">
      <alignment horizontal="right" vertical="center"/>
      <protection/>
    </xf>
    <xf numFmtId="164" fontId="1" fillId="0" borderId="0" xfId="20" applyFont="1" applyBorder="1">
      <alignment/>
      <protection/>
    </xf>
    <xf numFmtId="164" fontId="5" fillId="3" borderId="2" xfId="20" applyFont="1" applyFill="1" applyBorder="1">
      <alignment/>
      <protection/>
    </xf>
    <xf numFmtId="167" fontId="1" fillId="4" borderId="1" xfId="17" applyFont="1" applyFill="1" applyBorder="1" applyAlignment="1" applyProtection="1">
      <alignment horizontal="right" vertical="center"/>
      <protection/>
    </xf>
    <xf numFmtId="167" fontId="1" fillId="5" borderId="1" xfId="17" applyFont="1" applyFill="1" applyBorder="1" applyAlignment="1" applyProtection="1">
      <alignment horizontal="right" vertical="center"/>
      <protection/>
    </xf>
    <xf numFmtId="165" fontId="8" fillId="0" borderId="0" xfId="20" applyNumberFormat="1" applyFont="1" applyFill="1" applyBorder="1" applyAlignment="1">
      <alignment vertical="center"/>
      <protection/>
    </xf>
    <xf numFmtId="167" fontId="8" fillId="0" borderId="0" xfId="17" applyFont="1" applyFill="1" applyBorder="1" applyAlignment="1" applyProtection="1">
      <alignment horizontal="right" vertical="center"/>
      <protection/>
    </xf>
    <xf numFmtId="165" fontId="8" fillId="0" borderId="0" xfId="20" applyNumberFormat="1" applyFont="1" applyFill="1" applyBorder="1" applyAlignment="1">
      <alignment horizontal="right" vertical="center"/>
      <protection/>
    </xf>
    <xf numFmtId="164" fontId="9" fillId="0" borderId="11" xfId="20" applyFont="1" applyBorder="1" applyAlignment="1">
      <alignment vertical="center"/>
      <protection/>
    </xf>
    <xf numFmtId="167" fontId="9" fillId="0" borderId="12" xfId="17" applyFont="1" applyFill="1" applyBorder="1" applyAlignment="1" applyProtection="1">
      <alignment horizontal="left" vertical="center"/>
      <protection/>
    </xf>
    <xf numFmtId="167" fontId="9" fillId="6" borderId="12" xfId="17" applyFont="1" applyFill="1" applyBorder="1" applyAlignment="1" applyProtection="1">
      <alignment horizontal="left" vertical="center"/>
      <protection/>
    </xf>
    <xf numFmtId="167" fontId="9" fillId="7" borderId="12" xfId="17" applyFont="1" applyFill="1" applyBorder="1" applyAlignment="1" applyProtection="1">
      <alignment horizontal="left" vertical="center"/>
      <protection/>
    </xf>
    <xf numFmtId="165" fontId="9" fillId="0" borderId="13" xfId="20" applyNumberFormat="1" applyFont="1" applyFill="1" applyBorder="1" applyAlignment="1">
      <alignment vertical="center"/>
      <protection/>
    </xf>
    <xf numFmtId="164" fontId="8" fillId="0" borderId="5" xfId="20" applyFont="1" applyBorder="1" applyAlignment="1">
      <alignment vertical="center"/>
      <protection/>
    </xf>
    <xf numFmtId="167" fontId="8" fillId="0" borderId="14" xfId="17" applyFont="1" applyFill="1" applyBorder="1" applyAlignment="1" applyProtection="1">
      <alignment horizontal="right" vertical="center"/>
      <protection/>
    </xf>
    <xf numFmtId="167" fontId="8" fillId="6" borderId="14" xfId="17" applyFont="1" applyFill="1" applyBorder="1" applyAlignment="1" applyProtection="1">
      <alignment horizontal="right" vertical="center"/>
      <protection/>
    </xf>
    <xf numFmtId="167" fontId="8" fillId="7" borderId="14" xfId="17" applyFont="1" applyFill="1" applyBorder="1" applyAlignment="1" applyProtection="1">
      <alignment horizontal="right" vertical="center"/>
      <protection/>
    </xf>
    <xf numFmtId="167" fontId="9" fillId="0" borderId="12" xfId="17" applyFont="1" applyFill="1" applyBorder="1" applyAlignment="1" applyProtection="1">
      <alignment horizontal="right" vertical="center"/>
      <protection/>
    </xf>
    <xf numFmtId="167" fontId="9" fillId="6" borderId="12" xfId="17" applyFont="1" applyFill="1" applyBorder="1" applyAlignment="1" applyProtection="1">
      <alignment horizontal="right" vertical="center"/>
      <protection/>
    </xf>
    <xf numFmtId="167" fontId="9" fillId="7" borderId="12" xfId="17" applyFont="1" applyFill="1" applyBorder="1" applyAlignment="1" applyProtection="1">
      <alignment horizontal="right" vertical="center"/>
      <protection/>
    </xf>
    <xf numFmtId="164" fontId="9" fillId="0" borderId="0" xfId="20" applyFont="1" applyBorder="1" applyAlignment="1">
      <alignment vertical="center"/>
      <protection/>
    </xf>
    <xf numFmtId="167" fontId="8" fillId="0" borderId="12" xfId="17" applyFont="1" applyFill="1" applyBorder="1" applyAlignment="1" applyProtection="1">
      <alignment horizontal="right" vertical="center"/>
      <protection/>
    </xf>
    <xf numFmtId="167" fontId="8" fillId="6" borderId="12" xfId="17" applyFont="1" applyFill="1" applyBorder="1" applyAlignment="1" applyProtection="1">
      <alignment horizontal="right" vertical="center"/>
      <protection/>
    </xf>
    <xf numFmtId="167" fontId="8" fillId="7" borderId="12" xfId="17" applyFont="1" applyFill="1" applyBorder="1" applyAlignment="1" applyProtection="1">
      <alignment horizontal="right" vertical="center"/>
      <protection/>
    </xf>
    <xf numFmtId="164" fontId="8" fillId="0" borderId="0" xfId="20" applyFont="1" applyBorder="1" applyAlignment="1">
      <alignment vertical="center"/>
      <protection/>
    </xf>
    <xf numFmtId="165" fontId="9" fillId="0" borderId="0" xfId="20" applyNumberFormat="1" applyFont="1" applyFill="1" applyBorder="1" applyAlignment="1">
      <alignment horizontal="right" vertical="center"/>
      <protection/>
    </xf>
    <xf numFmtId="165" fontId="9" fillId="0" borderId="0" xfId="20" applyNumberFormat="1" applyFont="1" applyFill="1" applyBorder="1" applyAlignment="1">
      <alignment vertical="center"/>
      <protection/>
    </xf>
    <xf numFmtId="167" fontId="9" fillId="0" borderId="0" xfId="17" applyFont="1" applyFill="1" applyBorder="1" applyAlignment="1" applyProtection="1">
      <alignment horizontal="right" vertical="center"/>
      <protection/>
    </xf>
    <xf numFmtId="170" fontId="8" fillId="0" borderId="0" xfId="17" applyNumberFormat="1" applyFont="1" applyFill="1" applyBorder="1" applyAlignment="1" applyProtection="1">
      <alignment horizontal="right" vertical="center"/>
      <protection/>
    </xf>
    <xf numFmtId="170" fontId="9" fillId="0" borderId="0" xfId="17" applyNumberFormat="1" applyFont="1" applyFill="1" applyBorder="1" applyAlignment="1" applyProtection="1">
      <alignment horizontal="right" vertical="center"/>
      <protection/>
    </xf>
    <xf numFmtId="167" fontId="1" fillId="0" borderId="0" xfId="17" applyFont="1" applyFill="1" applyBorder="1" applyAlignment="1" applyProtection="1">
      <alignment/>
      <protection/>
    </xf>
    <xf numFmtId="167" fontId="4" fillId="0" borderId="0" xfId="17" applyFont="1" applyFill="1" applyBorder="1" applyAlignment="1" applyProtection="1">
      <alignment/>
      <protection/>
    </xf>
    <xf numFmtId="167" fontId="9" fillId="0" borderId="0" xfId="20" applyNumberFormat="1" applyFont="1" applyFill="1" applyBorder="1" applyAlignment="1">
      <alignment horizontal="right" vertical="center"/>
      <protection/>
    </xf>
    <xf numFmtId="171" fontId="9" fillId="0" borderId="0" xfId="20" applyNumberFormat="1" applyFont="1" applyFill="1" applyBorder="1" applyAlignment="1">
      <alignment horizontal="right" vertical="center"/>
      <protection/>
    </xf>
    <xf numFmtId="171" fontId="8" fillId="0" borderId="0" xfId="20" applyNumberFormat="1" applyFont="1" applyFill="1" applyBorder="1" applyAlignment="1">
      <alignment horizontal="right" vertical="center"/>
      <protection/>
    </xf>
    <xf numFmtId="164" fontId="11" fillId="0" borderId="0" xfId="20" applyFont="1" applyAlignment="1">
      <alignment/>
      <protection/>
    </xf>
    <xf numFmtId="164" fontId="1" fillId="3" borderId="0" xfId="20" applyFont="1" applyFill="1">
      <alignment/>
      <protection/>
    </xf>
    <xf numFmtId="164" fontId="4" fillId="3" borderId="0" xfId="20" applyFont="1" applyFill="1">
      <alignment/>
      <protection/>
    </xf>
    <xf numFmtId="164" fontId="1" fillId="3" borderId="0" xfId="20" applyFont="1" applyFill="1" applyAlignment="1">
      <alignment horizontal="left"/>
      <protection/>
    </xf>
    <xf numFmtId="164" fontId="6" fillId="3" borderId="0" xfId="20" applyFont="1" applyFill="1">
      <alignment/>
      <protection/>
    </xf>
    <xf numFmtId="166" fontId="6" fillId="4" borderId="0" xfId="20" applyNumberFormat="1" applyFont="1" applyFill="1">
      <alignment/>
      <protection/>
    </xf>
    <xf numFmtId="166" fontId="6" fillId="5" borderId="0" xfId="20" applyNumberFormat="1" applyFont="1" applyFill="1">
      <alignment/>
      <protection/>
    </xf>
    <xf numFmtId="166" fontId="1" fillId="3" borderId="0" xfId="20" applyNumberFormat="1" applyFont="1" applyFill="1">
      <alignment/>
      <protection/>
    </xf>
    <xf numFmtId="164" fontId="7" fillId="3" borderId="0" xfId="20" applyFont="1" applyFill="1">
      <alignment/>
      <protection/>
    </xf>
    <xf numFmtId="166" fontId="6" fillId="3" borderId="0" xfId="20" applyNumberFormat="1" applyFont="1" applyFill="1">
      <alignment/>
      <protection/>
    </xf>
    <xf numFmtId="166" fontId="1" fillId="3" borderId="0" xfId="20" applyNumberFormat="1" applyFont="1" applyFill="1" applyAlignment="1">
      <alignment horizontal="left"/>
      <protection/>
    </xf>
    <xf numFmtId="164" fontId="4" fillId="3" borderId="0" xfId="20" applyFont="1" applyFill="1" applyAlignment="1">
      <alignment horizontal="left"/>
      <protection/>
    </xf>
    <xf numFmtId="164" fontId="4" fillId="3" borderId="0" xfId="20" applyFont="1" applyFill="1" applyAlignment="1">
      <alignment horizontal="right"/>
      <protection/>
    </xf>
    <xf numFmtId="164" fontId="1" fillId="0" borderId="0" xfId="20" applyBorder="1" applyAlignment="1">
      <alignment/>
      <protection/>
    </xf>
    <xf numFmtId="164" fontId="12" fillId="0" borderId="12" xfId="20" applyFont="1" applyBorder="1" applyAlignment="1">
      <alignment vertical="top"/>
      <protection/>
    </xf>
    <xf numFmtId="164" fontId="12" fillId="0" borderId="12" xfId="20" applyFont="1" applyBorder="1" applyAlignment="1">
      <alignment horizontal="right" vertical="top"/>
      <protection/>
    </xf>
    <xf numFmtId="164" fontId="8" fillId="0" borderId="15" xfId="20" applyFont="1" applyBorder="1" applyAlignment="1">
      <alignment vertical="top"/>
      <protection/>
    </xf>
    <xf numFmtId="167" fontId="8" fillId="8" borderId="4" xfId="17" applyFont="1" applyFill="1" applyBorder="1" applyAlignment="1" applyProtection="1">
      <alignment horizontal="right" vertical="top"/>
      <protection/>
    </xf>
    <xf numFmtId="164" fontId="8" fillId="0" borderId="2" xfId="20" applyFont="1" applyBorder="1" applyAlignment="1">
      <alignment vertical="top"/>
      <protection/>
    </xf>
    <xf numFmtId="167" fontId="8" fillId="8" borderId="15" xfId="17" applyFont="1" applyFill="1" applyBorder="1" applyAlignment="1" applyProtection="1">
      <alignment horizontal="right" vertical="top"/>
      <protection/>
    </xf>
    <xf numFmtId="164" fontId="8" fillId="0" borderId="14" xfId="20" applyFont="1" applyBorder="1" applyAlignment="1">
      <alignment vertical="top"/>
      <protection/>
    </xf>
    <xf numFmtId="167" fontId="8" fillId="8" borderId="6" xfId="17" applyFont="1" applyFill="1" applyBorder="1" applyAlignment="1" applyProtection="1">
      <alignment horizontal="right" vertical="top"/>
      <protection/>
    </xf>
    <xf numFmtId="164" fontId="8" fillId="0" borderId="5" xfId="20" applyFont="1" applyBorder="1" applyAlignment="1">
      <alignment vertical="top"/>
      <protection/>
    </xf>
    <xf numFmtId="167" fontId="8" fillId="8" borderId="14" xfId="17" applyFont="1" applyFill="1" applyBorder="1" applyAlignment="1" applyProtection="1">
      <alignment horizontal="right" vertical="top"/>
      <protection/>
    </xf>
    <xf numFmtId="164" fontId="8" fillId="0" borderId="12" xfId="20" applyFont="1" applyBorder="1" applyAlignment="1">
      <alignment vertical="top"/>
      <protection/>
    </xf>
    <xf numFmtId="167" fontId="8" fillId="8" borderId="16" xfId="17" applyFont="1" applyFill="1" applyBorder="1" applyAlignment="1" applyProtection="1">
      <alignment horizontal="right" vertical="top"/>
      <protection/>
    </xf>
    <xf numFmtId="164" fontId="8" fillId="0" borderId="11" xfId="20" applyFont="1" applyBorder="1" applyAlignment="1">
      <alignment vertical="top"/>
      <protection/>
    </xf>
    <xf numFmtId="167" fontId="8" fillId="8" borderId="12" xfId="17" applyFont="1" applyFill="1" applyBorder="1" applyAlignment="1" applyProtection="1">
      <alignment horizontal="right" vertical="top"/>
      <protection/>
    </xf>
    <xf numFmtId="164" fontId="1" fillId="0" borderId="0" xfId="20">
      <alignment/>
      <protection/>
    </xf>
    <xf numFmtId="172" fontId="1" fillId="6" borderId="2" xfId="20" applyNumberFormat="1" applyFill="1" applyBorder="1">
      <alignment/>
      <protection/>
    </xf>
    <xf numFmtId="172" fontId="13" fillId="6" borderId="0" xfId="20" applyNumberFormat="1" applyFont="1" applyFill="1" applyBorder="1">
      <alignment/>
      <protection/>
    </xf>
    <xf numFmtId="172" fontId="14" fillId="6" borderId="3" xfId="20" applyNumberFormat="1" applyFont="1" applyFill="1" applyBorder="1" applyAlignment="1">
      <alignment horizontal="center"/>
      <protection/>
    </xf>
    <xf numFmtId="173" fontId="1" fillId="6" borderId="4" xfId="20" applyNumberFormat="1" applyFill="1" applyBorder="1">
      <alignment/>
      <protection/>
    </xf>
    <xf numFmtId="164" fontId="13" fillId="6" borderId="3" xfId="20" applyFont="1" applyFill="1" applyBorder="1">
      <alignment/>
      <protection/>
    </xf>
    <xf numFmtId="164" fontId="1" fillId="6" borderId="2" xfId="20" applyFill="1" applyBorder="1" applyAlignment="1">
      <alignment horizontal="left"/>
      <protection/>
    </xf>
    <xf numFmtId="165" fontId="1" fillId="0" borderId="2" xfId="20" applyNumberFormat="1" applyFill="1" applyBorder="1" applyAlignment="1">
      <alignment horizontal="right"/>
      <protection/>
    </xf>
    <xf numFmtId="174" fontId="14" fillId="6" borderId="14" xfId="20" applyNumberFormat="1" applyFont="1" applyFill="1" applyBorder="1">
      <alignment/>
      <protection/>
    </xf>
    <xf numFmtId="175" fontId="14" fillId="6" borderId="5" xfId="20" applyNumberFormat="1" applyFont="1" applyFill="1" applyBorder="1" applyAlignment="1">
      <alignment horizontal="center"/>
      <protection/>
    </xf>
    <xf numFmtId="176" fontId="14" fillId="6" borderId="0" xfId="20" applyNumberFormat="1" applyFont="1" applyFill="1" applyBorder="1" applyAlignment="1">
      <alignment horizontal="center"/>
      <protection/>
    </xf>
    <xf numFmtId="173" fontId="14" fillId="6" borderId="6" xfId="20" applyNumberFormat="1" applyFont="1" applyFill="1" applyBorder="1" applyAlignment="1">
      <alignment horizontal="right"/>
      <protection/>
    </xf>
    <xf numFmtId="177" fontId="13" fillId="6" borderId="0" xfId="20" applyNumberFormat="1" applyFont="1" applyFill="1" applyBorder="1">
      <alignment/>
      <protection/>
    </xf>
    <xf numFmtId="164" fontId="1" fillId="6" borderId="5" xfId="20" applyFill="1" applyBorder="1" applyAlignment="1">
      <alignment horizontal="left"/>
      <protection/>
    </xf>
    <xf numFmtId="165" fontId="1" fillId="0" borderId="5" xfId="20" applyNumberFormat="1" applyFill="1" applyBorder="1" applyAlignment="1">
      <alignment horizontal="right"/>
      <protection/>
    </xf>
    <xf numFmtId="178" fontId="15" fillId="6" borderId="0" xfId="20" applyNumberFormat="1" applyFont="1" applyFill="1" applyBorder="1" applyAlignment="1">
      <alignment horizontal="center"/>
      <protection/>
    </xf>
    <xf numFmtId="173" fontId="15" fillId="6" borderId="6" xfId="20" applyNumberFormat="1" applyFont="1" applyFill="1" applyBorder="1" applyAlignment="1">
      <alignment horizontal="right"/>
      <protection/>
    </xf>
    <xf numFmtId="175" fontId="14" fillId="6" borderId="7" xfId="20" applyNumberFormat="1" applyFont="1" applyFill="1" applyBorder="1" applyAlignment="1">
      <alignment horizontal="center"/>
      <protection/>
    </xf>
    <xf numFmtId="172" fontId="13" fillId="6" borderId="1" xfId="20" applyNumberFormat="1" applyFont="1" applyFill="1" applyBorder="1">
      <alignment/>
      <protection/>
    </xf>
    <xf numFmtId="164" fontId="1" fillId="6" borderId="1" xfId="20" applyFill="1" applyBorder="1" applyAlignment="1">
      <alignment horizontal="left"/>
      <protection/>
    </xf>
    <xf numFmtId="173" fontId="14" fillId="6" borderId="8" xfId="20" applyNumberFormat="1" applyFont="1" applyFill="1" applyBorder="1" applyAlignment="1">
      <alignment horizontal="right"/>
      <protection/>
    </xf>
    <xf numFmtId="164" fontId="1" fillId="6" borderId="7" xfId="20" applyFill="1" applyBorder="1" applyAlignment="1">
      <alignment horizontal="left"/>
      <protection/>
    </xf>
    <xf numFmtId="165" fontId="1" fillId="0" borderId="7" xfId="20" applyNumberFormat="1" applyFill="1" applyBorder="1" applyAlignment="1">
      <alignment horizontal="right"/>
      <protection/>
    </xf>
    <xf numFmtId="174" fontId="14" fillId="6" borderId="13" xfId="20" applyNumberFormat="1" applyFont="1" applyFill="1" applyBorder="1">
      <alignment/>
      <protection/>
    </xf>
    <xf numFmtId="177" fontId="15" fillId="6" borderId="17" xfId="20" applyNumberFormat="1" applyFont="1" applyFill="1" applyBorder="1" applyAlignment="1">
      <alignment horizontal="center"/>
      <protection/>
    </xf>
    <xf numFmtId="177" fontId="15" fillId="6" borderId="12" xfId="20" applyNumberFormat="1" applyFont="1" applyFill="1" applyBorder="1" applyAlignment="1">
      <alignment horizontal="center"/>
      <protection/>
    </xf>
    <xf numFmtId="179" fontId="16" fillId="6" borderId="11" xfId="20" applyNumberFormat="1" applyFont="1" applyFill="1" applyBorder="1" applyAlignment="1">
      <alignment horizontal="center"/>
      <protection/>
    </xf>
    <xf numFmtId="173" fontId="16" fillId="6" borderId="17" xfId="20" applyNumberFormat="1" applyFont="1" applyFill="1" applyBorder="1" applyAlignment="1">
      <alignment horizontal="right"/>
      <protection/>
    </xf>
    <xf numFmtId="180" fontId="16" fillId="6" borderId="8" xfId="20" applyNumberFormat="1" applyFont="1" applyFill="1" applyBorder="1">
      <alignment/>
      <protection/>
    </xf>
    <xf numFmtId="172" fontId="1" fillId="0" borderId="5" xfId="20" applyNumberFormat="1" applyFont="1" applyBorder="1">
      <alignment/>
      <protection/>
    </xf>
    <xf numFmtId="179" fontId="17" fillId="0" borderId="5" xfId="20" applyNumberFormat="1" applyFont="1" applyBorder="1">
      <alignment/>
      <protection/>
    </xf>
    <xf numFmtId="179" fontId="1" fillId="0" borderId="5" xfId="20" applyNumberFormat="1" applyFont="1" applyBorder="1">
      <alignment/>
      <protection/>
    </xf>
    <xf numFmtId="173" fontId="1" fillId="0" borderId="6" xfId="20" applyNumberFormat="1" applyFont="1" applyBorder="1">
      <alignment/>
      <protection/>
    </xf>
    <xf numFmtId="181" fontId="17" fillId="0" borderId="14" xfId="0" applyNumberFormat="1" applyFont="1" applyBorder="1" applyAlignment="1">
      <alignment/>
    </xf>
    <xf numFmtId="179" fontId="1" fillId="0" borderId="5" xfId="0" applyNumberFormat="1" applyFont="1" applyBorder="1" applyAlignment="1">
      <alignment/>
    </xf>
    <xf numFmtId="173" fontId="1" fillId="0" borderId="6" xfId="0" applyNumberFormat="1" applyFont="1" applyBorder="1" applyAlignment="1">
      <alignment/>
    </xf>
    <xf numFmtId="165" fontId="1" fillId="0" borderId="14" xfId="20" applyNumberFormat="1" applyFont="1" applyBorder="1">
      <alignment/>
      <protection/>
    </xf>
    <xf numFmtId="172" fontId="1" fillId="0" borderId="5" xfId="20" applyNumberFormat="1" applyBorder="1">
      <alignment/>
      <protection/>
    </xf>
    <xf numFmtId="179" fontId="0" fillId="0" borderId="5" xfId="0" applyNumberFormat="1" applyBorder="1" applyAlignment="1">
      <alignment/>
    </xf>
    <xf numFmtId="172" fontId="1" fillId="0" borderId="5" xfId="0" applyNumberFormat="1" applyFont="1" applyBorder="1" applyAlignment="1">
      <alignment/>
    </xf>
    <xf numFmtId="181" fontId="17" fillId="0" borderId="14" xfId="20" applyNumberFormat="1" applyFont="1" applyBorder="1">
      <alignment/>
      <protection/>
    </xf>
    <xf numFmtId="179" fontId="1" fillId="0" borderId="5" xfId="20" applyNumberFormat="1" applyBorder="1">
      <alignment/>
      <protection/>
    </xf>
    <xf numFmtId="179" fontId="17" fillId="0" borderId="5" xfId="0" applyNumberFormat="1" applyFont="1" applyBorder="1" applyAlignment="1">
      <alignment/>
    </xf>
    <xf numFmtId="179" fontId="17" fillId="0" borderId="14" xfId="20" applyNumberFormat="1" applyFont="1" applyBorder="1">
      <alignment/>
      <protection/>
    </xf>
    <xf numFmtId="181" fontId="17" fillId="0" borderId="5" xfId="20" applyNumberFormat="1" applyFont="1" applyBorder="1">
      <alignment/>
      <protection/>
    </xf>
    <xf numFmtId="181" fontId="17" fillId="0" borderId="5" xfId="0" applyNumberFormat="1" applyFont="1" applyBorder="1" applyAlignment="1">
      <alignment/>
    </xf>
    <xf numFmtId="179" fontId="17" fillId="0" borderId="14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3">
    <dxf>
      <fill>
        <patternFill patternType="solid">
          <fgColor rgb="FFFFFFFF"/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ill>
        <patternFill patternType="solid">
          <fgColor rgb="FFFFFFFF"/>
          <bgColor rgb="FFFFFFCC"/>
        </patternFill>
      </fill>
      <border/>
    </dxf>
    <dxf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19050</xdr:rowOff>
    </xdr:from>
    <xdr:to>
      <xdr:col>7</xdr:col>
      <xdr:colOff>847725</xdr:colOff>
      <xdr:row>0</xdr:row>
      <xdr:rowOff>114300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9050"/>
          <a:ext cx="18764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142875</xdr:rowOff>
    </xdr:from>
    <xdr:to>
      <xdr:col>3</xdr:col>
      <xdr:colOff>19050</xdr:colOff>
      <xdr:row>3</xdr:row>
      <xdr:rowOff>133350</xdr:rowOff>
    </xdr:to>
    <xdr:sp>
      <xdr:nvSpPr>
        <xdr:cNvPr id="1" name="Text Box 22"/>
        <xdr:cNvSpPr>
          <a:spLocks/>
        </xdr:cNvSpPr>
      </xdr:nvSpPr>
      <xdr:spPr>
        <a:xfrm>
          <a:off x="1809750" y="466725"/>
          <a:ext cx="1866900" cy="152400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sorteren op datum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67"/>
  <sheetViews>
    <sheetView tabSelected="1" workbookViewId="0" topLeftCell="A1">
      <selection activeCell="B53" sqref="B53"/>
    </sheetView>
  </sheetViews>
  <sheetFormatPr defaultColWidth="10.28125" defaultRowHeight="12.75"/>
  <cols>
    <col min="1" max="1" width="1.8515625" style="1" customWidth="1"/>
    <col min="2" max="2" width="30.57421875" style="1" customWidth="1"/>
    <col min="3" max="3" width="1.8515625" style="1" customWidth="1"/>
    <col min="4" max="4" width="17.28125" style="1" customWidth="1"/>
    <col min="5" max="5" width="1.8515625" style="1" customWidth="1"/>
    <col min="6" max="6" width="17.28125" style="1" customWidth="1"/>
    <col min="7" max="7" width="1.8515625" style="1" customWidth="1"/>
    <col min="8" max="8" width="12.8515625" style="1" customWidth="1"/>
    <col min="9" max="9" width="1.8515625" style="1" customWidth="1"/>
    <col min="10" max="10" width="30.57421875" style="1" customWidth="1"/>
    <col min="11" max="11" width="1.8515625" style="1" customWidth="1"/>
    <col min="12" max="12" width="17.28125" style="1" customWidth="1"/>
    <col min="13" max="13" width="1.8515625" style="1" customWidth="1"/>
    <col min="14" max="14" width="17.28125" style="1" customWidth="1"/>
    <col min="15" max="15" width="4.00390625" style="1" customWidth="1"/>
    <col min="16" max="16" width="30.57421875" style="2" customWidth="1"/>
    <col min="17" max="17" width="1.8515625" style="1" customWidth="1"/>
    <col min="18" max="18" width="17.28125" style="1" customWidth="1"/>
    <col min="19" max="19" width="1.8515625" style="1" customWidth="1"/>
    <col min="20" max="20" width="17.28125" style="1" customWidth="1"/>
    <col min="21" max="21" width="1.8515625" style="1" customWidth="1"/>
    <col min="22" max="16384" width="9.7109375" style="1" customWidth="1"/>
  </cols>
  <sheetData>
    <row r="1" spans="1:8" ht="12.75">
      <c r="A1" s="3" t="s">
        <v>0</v>
      </c>
      <c r="G1" s="4"/>
      <c r="H1" s="4"/>
    </row>
    <row r="2" spans="3:8" ht="12.75">
      <c r="C2" s="5"/>
      <c r="G2" s="6"/>
      <c r="H2" s="6"/>
    </row>
    <row r="3" spans="1:22" ht="12.75">
      <c r="A3" s="7" t="s">
        <v>1</v>
      </c>
      <c r="B3" s="8"/>
      <c r="C3" s="7"/>
      <c r="D3" s="8"/>
      <c r="E3" s="8"/>
      <c r="F3" s="8"/>
      <c r="G3" s="9"/>
      <c r="H3" s="4"/>
      <c r="I3" s="10"/>
      <c r="J3" s="11"/>
      <c r="K3" s="12"/>
      <c r="L3" s="12"/>
      <c r="M3" s="12"/>
      <c r="N3" s="12"/>
      <c r="O3" s="12"/>
      <c r="P3" s="13"/>
      <c r="Q3" s="12"/>
      <c r="R3" s="12"/>
      <c r="S3" s="12"/>
      <c r="T3" s="12"/>
      <c r="U3" s="12"/>
      <c r="V3" s="14"/>
    </row>
    <row r="4" spans="1:21" ht="12.75">
      <c r="A4" s="15"/>
      <c r="B4" s="16"/>
      <c r="C4" s="16"/>
      <c r="D4" s="17"/>
      <c r="E4" s="17"/>
      <c r="F4" s="17"/>
      <c r="G4" s="18"/>
      <c r="H4" s="19"/>
      <c r="I4" s="12"/>
      <c r="J4" s="11"/>
      <c r="K4" s="12"/>
      <c r="L4" s="12"/>
      <c r="M4" s="12"/>
      <c r="N4" s="12"/>
      <c r="O4" s="12"/>
      <c r="P4" s="13"/>
      <c r="Q4" s="12"/>
      <c r="R4" s="12"/>
      <c r="S4" s="12"/>
      <c r="T4" s="12"/>
      <c r="U4" s="12"/>
    </row>
    <row r="5" spans="1:21" ht="12.75">
      <c r="A5" s="20"/>
      <c r="B5" s="21"/>
      <c r="C5" s="21"/>
      <c r="D5" s="22" t="s">
        <v>2</v>
      </c>
      <c r="E5" s="23"/>
      <c r="F5" s="24" t="s">
        <v>3</v>
      </c>
      <c r="G5" s="25"/>
      <c r="H5" s="26" t="s">
        <v>4</v>
      </c>
      <c r="I5" s="14"/>
      <c r="O5" s="27"/>
      <c r="P5" s="28"/>
      <c r="Q5" s="14"/>
      <c r="R5" s="29"/>
      <c r="S5" s="28"/>
      <c r="T5" s="29"/>
      <c r="U5" s="14"/>
    </row>
    <row r="6" spans="1:21" ht="12.75">
      <c r="A6" s="20"/>
      <c r="B6" s="21"/>
      <c r="C6" s="21"/>
      <c r="D6" s="23"/>
      <c r="E6" s="23"/>
      <c r="F6" s="23"/>
      <c r="G6" s="25"/>
      <c r="H6" s="30"/>
      <c r="I6" s="14"/>
      <c r="O6" s="27"/>
      <c r="P6" s="31"/>
      <c r="Q6" s="14"/>
      <c r="R6" s="29"/>
      <c r="S6" s="28"/>
      <c r="T6" s="29"/>
      <c r="U6" s="14"/>
    </row>
    <row r="7" spans="1:21" ht="12.75">
      <c r="A7" s="20"/>
      <c r="B7" s="32" t="s">
        <v>5</v>
      </c>
      <c r="C7" s="32"/>
      <c r="D7" s="21"/>
      <c r="E7" s="21"/>
      <c r="F7" s="21"/>
      <c r="G7" s="25"/>
      <c r="H7" s="30"/>
      <c r="I7" s="14"/>
      <c r="O7" s="27"/>
      <c r="P7" s="33"/>
      <c r="Q7" s="14"/>
      <c r="R7" s="29"/>
      <c r="S7" s="28"/>
      <c r="T7" s="29"/>
      <c r="U7" s="14"/>
    </row>
    <row r="8" spans="1:21" ht="12.75">
      <c r="A8" s="20"/>
      <c r="B8" s="21" t="s">
        <v>6</v>
      </c>
      <c r="C8" s="21"/>
      <c r="D8" s="34">
        <f>Jaarrekening!I2</f>
        <v>3319.81</v>
      </c>
      <c r="E8" s="35"/>
      <c r="F8" s="36">
        <v>2991.23</v>
      </c>
      <c r="G8" s="25"/>
      <c r="H8" s="37">
        <f>Jaarrekening!J2</f>
        <v>3300</v>
      </c>
      <c r="I8" s="14"/>
      <c r="J8" s="38"/>
      <c r="K8" s="14"/>
      <c r="L8" s="14"/>
      <c r="M8" s="14"/>
      <c r="N8" s="14"/>
      <c r="O8" s="14"/>
      <c r="P8" s="39"/>
      <c r="Q8" s="14"/>
      <c r="R8" s="14"/>
      <c r="S8" s="14"/>
      <c r="T8" s="14"/>
      <c r="U8" s="14"/>
    </row>
    <row r="9" spans="1:21" ht="12.75">
      <c r="A9" s="20"/>
      <c r="B9" s="21" t="s">
        <v>7</v>
      </c>
      <c r="C9" s="21"/>
      <c r="D9" s="34">
        <f>Jaarrekening!I3</f>
        <v>0</v>
      </c>
      <c r="E9" s="35"/>
      <c r="F9" s="36">
        <v>840</v>
      </c>
      <c r="G9" s="25"/>
      <c r="H9" s="37">
        <f>Jaarrekening!J3</f>
        <v>0</v>
      </c>
      <c r="I9" s="14"/>
      <c r="J9" s="14"/>
      <c r="K9" s="14"/>
      <c r="L9" s="40"/>
      <c r="M9" s="14"/>
      <c r="N9" s="40"/>
      <c r="O9" s="41"/>
      <c r="P9" s="42"/>
      <c r="Q9" s="14"/>
      <c r="R9" s="40"/>
      <c r="S9" s="40"/>
      <c r="T9" s="40"/>
      <c r="U9" s="14"/>
    </row>
    <row r="10" spans="1:21" ht="12.75">
      <c r="A10" s="20"/>
      <c r="B10" s="21" t="s">
        <v>8</v>
      </c>
      <c r="C10" s="21"/>
      <c r="D10" s="34">
        <f>Jaarrekening!I4</f>
        <v>704.0999999999999</v>
      </c>
      <c r="E10" s="35"/>
      <c r="F10" s="36">
        <v>359.06</v>
      </c>
      <c r="G10" s="25"/>
      <c r="H10" s="37">
        <f>Jaarrekening!J4</f>
        <v>500</v>
      </c>
      <c r="I10" s="14"/>
      <c r="J10" s="14"/>
      <c r="K10" s="14"/>
      <c r="L10" s="40"/>
      <c r="M10" s="14"/>
      <c r="N10" s="40"/>
      <c r="O10" s="41"/>
      <c r="P10" s="42"/>
      <c r="Q10" s="14"/>
      <c r="R10" s="40"/>
      <c r="S10" s="40"/>
      <c r="T10" s="40"/>
      <c r="U10" s="14"/>
    </row>
    <row r="11" spans="1:21" ht="12.75">
      <c r="A11" s="20"/>
      <c r="B11" s="21" t="s">
        <v>9</v>
      </c>
      <c r="C11" s="21"/>
      <c r="D11" s="34">
        <f>Jaarrekening!I5</f>
        <v>1744.5</v>
      </c>
      <c r="E11" s="35"/>
      <c r="F11" s="36">
        <v>35</v>
      </c>
      <c r="G11" s="25"/>
      <c r="H11" s="37">
        <f>Jaarrekening!J5</f>
        <v>250</v>
      </c>
      <c r="I11" s="14"/>
      <c r="J11" s="14"/>
      <c r="K11" s="14"/>
      <c r="L11" s="40"/>
      <c r="M11" s="14"/>
      <c r="N11" s="40"/>
      <c r="O11" s="41"/>
      <c r="P11" s="42"/>
      <c r="Q11" s="14"/>
      <c r="R11" s="40"/>
      <c r="S11" s="40"/>
      <c r="T11" s="40"/>
      <c r="U11" s="14"/>
    </row>
    <row r="12" spans="1:21" ht="12.75">
      <c r="A12" s="20"/>
      <c r="B12" s="21" t="s">
        <v>10</v>
      </c>
      <c r="C12" s="21"/>
      <c r="D12" s="34">
        <f>Jaarrekening!I6</f>
        <v>85.62</v>
      </c>
      <c r="E12" s="35"/>
      <c r="F12" s="36">
        <v>87.72</v>
      </c>
      <c r="G12" s="25"/>
      <c r="H12" s="37">
        <v>0</v>
      </c>
      <c r="I12" s="14"/>
      <c r="J12" s="14"/>
      <c r="K12" s="14"/>
      <c r="L12" s="40"/>
      <c r="M12" s="14"/>
      <c r="N12" s="40"/>
      <c r="O12" s="41"/>
      <c r="P12" s="42"/>
      <c r="Q12" s="14"/>
      <c r="R12" s="40"/>
      <c r="S12" s="40"/>
      <c r="T12" s="40"/>
      <c r="U12" s="14"/>
    </row>
    <row r="13" spans="1:21" ht="12.75">
      <c r="A13" s="20"/>
      <c r="B13" s="21" t="s">
        <v>11</v>
      </c>
      <c r="C13" s="21"/>
      <c r="D13" s="34">
        <f>Jaarrekening!I7</f>
        <v>0</v>
      </c>
      <c r="E13" s="35"/>
      <c r="F13" s="36">
        <v>25.24</v>
      </c>
      <c r="G13" s="25"/>
      <c r="H13" s="37">
        <v>0</v>
      </c>
      <c r="I13" s="14"/>
      <c r="O13" s="41"/>
      <c r="P13" s="42"/>
      <c r="Q13" s="14"/>
      <c r="R13" s="40"/>
      <c r="S13" s="40"/>
      <c r="T13" s="40"/>
      <c r="U13" s="14"/>
    </row>
    <row r="14" spans="1:21" ht="12.75">
      <c r="A14" s="20"/>
      <c r="B14" s="43" t="s">
        <v>12</v>
      </c>
      <c r="C14" s="43"/>
      <c r="D14" s="44">
        <f>SUM(D8:D13)</f>
        <v>5854.03</v>
      </c>
      <c r="E14" s="45"/>
      <c r="F14" s="46">
        <f>SUM(F8:F13)</f>
        <v>4338.25</v>
      </c>
      <c r="G14" s="25"/>
      <c r="H14" s="47">
        <f>SUM(H8:H13)</f>
        <v>4050</v>
      </c>
      <c r="I14" s="14"/>
      <c r="O14" s="41"/>
      <c r="P14" s="39"/>
      <c r="Q14" s="14"/>
      <c r="R14" s="40"/>
      <c r="S14" s="40"/>
      <c r="T14" s="40"/>
      <c r="U14" s="14"/>
    </row>
    <row r="15" spans="1:22" ht="12.75">
      <c r="A15" s="20"/>
      <c r="B15" s="21"/>
      <c r="C15" s="21"/>
      <c r="D15" s="35"/>
      <c r="E15" s="35"/>
      <c r="F15" s="35"/>
      <c r="G15" s="25"/>
      <c r="H15" s="48"/>
      <c r="I15" s="14"/>
      <c r="J15" s="14"/>
      <c r="K15" s="14"/>
      <c r="L15" s="14"/>
      <c r="M15" s="14"/>
      <c r="N15" s="14"/>
      <c r="O15" s="41"/>
      <c r="P15" s="42"/>
      <c r="Q15" s="14"/>
      <c r="R15" s="40"/>
      <c r="S15" s="40"/>
      <c r="T15" s="40"/>
      <c r="U15" s="14"/>
      <c r="V15" s="14"/>
    </row>
    <row r="16" spans="1:22" ht="12.75">
      <c r="A16" s="20"/>
      <c r="B16" s="32" t="s">
        <v>13</v>
      </c>
      <c r="C16" s="32"/>
      <c r="D16" s="35"/>
      <c r="E16" s="35"/>
      <c r="F16" s="35"/>
      <c r="G16" s="25"/>
      <c r="H16" s="48"/>
      <c r="I16" s="14"/>
      <c r="J16" s="14"/>
      <c r="K16" s="14"/>
      <c r="L16" s="40"/>
      <c r="M16" s="14"/>
      <c r="N16" s="40"/>
      <c r="O16" s="41"/>
      <c r="P16" s="42"/>
      <c r="Q16" s="14"/>
      <c r="R16" s="40"/>
      <c r="S16" s="40"/>
      <c r="T16" s="40"/>
      <c r="U16" s="14"/>
      <c r="V16" s="14"/>
    </row>
    <row r="17" spans="1:22" ht="12.75">
      <c r="A17" s="20"/>
      <c r="B17" s="21" t="s">
        <v>14</v>
      </c>
      <c r="C17" s="21"/>
      <c r="D17" s="34">
        <f>Jaarrekening!I11</f>
        <v>1058.42</v>
      </c>
      <c r="E17" s="35"/>
      <c r="F17" s="36">
        <v>2289.42</v>
      </c>
      <c r="G17" s="25"/>
      <c r="H17" s="37">
        <f>Jaarrekening!J11</f>
        <v>1000</v>
      </c>
      <c r="I17" s="14"/>
      <c r="J17" s="49"/>
      <c r="K17" s="14"/>
      <c r="L17" s="50"/>
      <c r="M17" s="14"/>
      <c r="N17" s="50"/>
      <c r="O17" s="41"/>
      <c r="P17" s="49"/>
      <c r="Q17" s="14"/>
      <c r="R17" s="50"/>
      <c r="S17" s="50"/>
      <c r="T17" s="50"/>
      <c r="U17" s="14"/>
      <c r="V17" s="14"/>
    </row>
    <row r="18" spans="1:22" ht="12.75">
      <c r="A18" s="20"/>
      <c r="B18" s="21" t="s">
        <v>15</v>
      </c>
      <c r="C18" s="21"/>
      <c r="D18" s="34">
        <v>0</v>
      </c>
      <c r="E18" s="35"/>
      <c r="F18" s="36">
        <v>0</v>
      </c>
      <c r="G18" s="25"/>
      <c r="H18" s="37">
        <v>0</v>
      </c>
      <c r="I18" s="14"/>
      <c r="J18" s="14"/>
      <c r="K18" s="14"/>
      <c r="L18" s="41"/>
      <c r="M18" s="14"/>
      <c r="N18" s="41"/>
      <c r="O18" s="41"/>
      <c r="P18" s="42"/>
      <c r="Q18" s="14"/>
      <c r="R18" s="41"/>
      <c r="S18" s="41"/>
      <c r="T18" s="41"/>
      <c r="U18" s="14"/>
      <c r="V18" s="14"/>
    </row>
    <row r="19" spans="1:15" ht="12.75">
      <c r="A19" s="20"/>
      <c r="B19" s="21" t="s">
        <v>16</v>
      </c>
      <c r="C19" s="21"/>
      <c r="D19" s="34">
        <f>Jaarrekening!I13</f>
        <v>215.36</v>
      </c>
      <c r="E19" s="35"/>
      <c r="F19" s="36">
        <v>340.57</v>
      </c>
      <c r="G19" s="25"/>
      <c r="H19" s="37">
        <f>Jaarrekening!J13</f>
        <v>200</v>
      </c>
      <c r="L19" s="51"/>
      <c r="N19" s="51"/>
      <c r="O19" s="51"/>
    </row>
    <row r="20" spans="1:8" s="1" customFormat="1" ht="12.75">
      <c r="A20" s="20"/>
      <c r="B20" s="21" t="s">
        <v>17</v>
      </c>
      <c r="C20" s="21"/>
      <c r="D20" s="34">
        <f>Jaarrekening!I14</f>
        <v>95.55000000000001</v>
      </c>
      <c r="E20" s="35"/>
      <c r="F20" s="36">
        <v>84.69</v>
      </c>
      <c r="G20" s="25"/>
      <c r="H20" s="37">
        <f>Jaarrekening!J14</f>
        <v>100</v>
      </c>
    </row>
    <row r="21" spans="1:8" s="1" customFormat="1" ht="12.75">
      <c r="A21" s="20"/>
      <c r="B21" s="21" t="s">
        <v>18</v>
      </c>
      <c r="C21" s="21"/>
      <c r="D21" s="34">
        <f>Jaarrekening!I15</f>
        <v>11043.75</v>
      </c>
      <c r="E21" s="35"/>
      <c r="F21" s="36">
        <v>167.12</v>
      </c>
      <c r="G21" s="52"/>
      <c r="H21" s="37">
        <f>Jaarrekening!J15</f>
        <v>200</v>
      </c>
    </row>
    <row r="22" spans="1:8" s="1" customFormat="1" ht="12.75">
      <c r="A22" s="20"/>
      <c r="B22" s="21" t="s">
        <v>19</v>
      </c>
      <c r="C22" s="21"/>
      <c r="D22" s="34">
        <v>0</v>
      </c>
      <c r="E22" s="35"/>
      <c r="F22" s="36">
        <v>0</v>
      </c>
      <c r="G22" s="52"/>
      <c r="H22" s="37">
        <v>250</v>
      </c>
    </row>
    <row r="23" spans="1:8" s="1" customFormat="1" ht="12.75">
      <c r="A23" s="20"/>
      <c r="B23" s="21" t="s">
        <v>20</v>
      </c>
      <c r="C23" s="21"/>
      <c r="D23" s="34">
        <f>Jaarrekening!I17</f>
        <v>612.43</v>
      </c>
      <c r="E23" s="35"/>
      <c r="F23" s="36">
        <v>685.28</v>
      </c>
      <c r="G23" s="25"/>
      <c r="H23" s="37">
        <f>Jaarrekening!J17</f>
        <v>600</v>
      </c>
    </row>
    <row r="24" spans="1:8" s="1" customFormat="1" ht="12.75">
      <c r="A24" s="20"/>
      <c r="B24" s="43" t="s">
        <v>21</v>
      </c>
      <c r="C24" s="43"/>
      <c r="D24" s="44">
        <f>SUM(D17:D23)</f>
        <v>13025.51</v>
      </c>
      <c r="E24" s="45"/>
      <c r="F24" s="46">
        <f>SUM(F17:F23)</f>
        <v>3567.08</v>
      </c>
      <c r="G24" s="25"/>
      <c r="H24" s="47">
        <f>SUM(H17:H23)</f>
        <v>2350</v>
      </c>
    </row>
    <row r="25" spans="1:8" s="1" customFormat="1" ht="12.75">
      <c r="A25" s="20"/>
      <c r="B25" s="21"/>
      <c r="C25" s="21"/>
      <c r="D25" s="35"/>
      <c r="E25" s="35"/>
      <c r="F25" s="35"/>
      <c r="G25" s="25"/>
      <c r="H25" s="48"/>
    </row>
    <row r="26" spans="1:8" s="1" customFormat="1" ht="12.75">
      <c r="A26" s="20"/>
      <c r="B26" s="32" t="s">
        <v>22</v>
      </c>
      <c r="C26" s="32"/>
      <c r="D26" s="53">
        <f>+D14-D24</f>
        <v>-7171.4800000000005</v>
      </c>
      <c r="E26" s="54"/>
      <c r="F26" s="55">
        <f>+F14-F24</f>
        <v>771.1700000000001</v>
      </c>
      <c r="G26" s="25"/>
      <c r="H26" s="56">
        <f>H14-H24</f>
        <v>1700</v>
      </c>
    </row>
    <row r="27" spans="1:8" s="1" customFormat="1" ht="12.75">
      <c r="A27" s="57"/>
      <c r="B27" s="58"/>
      <c r="C27" s="58"/>
      <c r="D27" s="59"/>
      <c r="E27" s="59"/>
      <c r="F27" s="59"/>
      <c r="G27" s="60"/>
      <c r="H27" s="61"/>
    </row>
    <row r="28" spans="2:8" s="1" customFormat="1" ht="12.75">
      <c r="B28" s="5"/>
      <c r="C28" s="5"/>
      <c r="D28" s="62"/>
      <c r="E28" s="62"/>
      <c r="F28" s="62"/>
      <c r="G28" s="4"/>
      <c r="H28" s="63"/>
    </row>
    <row r="29" spans="1:8" s="5" customFormat="1" ht="12.75">
      <c r="A29" s="10" t="s">
        <v>23</v>
      </c>
      <c r="B29" s="64"/>
      <c r="C29" s="64"/>
      <c r="D29" s="65"/>
      <c r="E29" s="65"/>
      <c r="F29" s="65"/>
      <c r="G29" s="66"/>
      <c r="H29" s="67"/>
    </row>
    <row r="30" spans="1:8" s="1" customFormat="1" ht="12.75">
      <c r="A30" s="15"/>
      <c r="B30" s="16"/>
      <c r="C30" s="16"/>
      <c r="D30" s="17"/>
      <c r="E30" s="17"/>
      <c r="F30" s="17"/>
      <c r="G30" s="68"/>
      <c r="H30" s="69"/>
    </row>
    <row r="31" spans="1:8" s="1" customFormat="1" ht="12.75">
      <c r="A31" s="20"/>
      <c r="B31" s="70" t="s">
        <v>24</v>
      </c>
      <c r="C31" s="71"/>
      <c r="D31" s="34">
        <f>D11-D21+1000</f>
        <v>-8299.25</v>
      </c>
      <c r="E31" s="72"/>
      <c r="F31" s="36">
        <f>+F11-F21+1000</f>
        <v>867.88</v>
      </c>
      <c r="G31" s="25"/>
      <c r="H31" s="73">
        <f>+H11-H21+1000</f>
        <v>1050</v>
      </c>
    </row>
    <row r="32" spans="1:8" s="1" customFormat="1" ht="12.75">
      <c r="A32" s="20"/>
      <c r="B32" s="21" t="s">
        <v>25</v>
      </c>
      <c r="C32" s="21"/>
      <c r="D32" s="34">
        <v>300</v>
      </c>
      <c r="E32" s="72"/>
      <c r="F32" s="36">
        <v>300</v>
      </c>
      <c r="G32" s="25"/>
      <c r="H32" s="74">
        <v>300</v>
      </c>
    </row>
    <row r="33" spans="1:8" s="1" customFormat="1" ht="12.75">
      <c r="A33" s="20"/>
      <c r="B33" s="21" t="s">
        <v>26</v>
      </c>
      <c r="C33" s="21"/>
      <c r="D33" s="34">
        <f>+D26-D31-D32</f>
        <v>827.7699999999995</v>
      </c>
      <c r="E33" s="72"/>
      <c r="F33" s="36">
        <f>+F26-F31-F32</f>
        <v>-396.7099999999999</v>
      </c>
      <c r="G33" s="21"/>
      <c r="H33" s="73">
        <f>+H26-H31-H32</f>
        <v>350</v>
      </c>
    </row>
    <row r="34" spans="1:8" s="1" customFormat="1" ht="12.75">
      <c r="A34" s="20"/>
      <c r="B34" s="21"/>
      <c r="C34" s="21"/>
      <c r="D34" s="44">
        <f>SUM(D31:D33)</f>
        <v>-7171.4800000000005</v>
      </c>
      <c r="E34" s="75"/>
      <c r="F34" s="46">
        <f>SUM(F31:F33)</f>
        <v>771.1700000000001</v>
      </c>
      <c r="G34" s="21"/>
      <c r="H34" s="76">
        <f>SUM(H31:H33)</f>
        <v>1700</v>
      </c>
    </row>
    <row r="35" spans="1:8" s="1" customFormat="1" ht="12.75">
      <c r="A35" s="57"/>
      <c r="B35" s="77"/>
      <c r="C35" s="77"/>
      <c r="D35" s="77"/>
      <c r="E35" s="77"/>
      <c r="F35" s="77"/>
      <c r="G35" s="77"/>
      <c r="H35" s="78"/>
    </row>
    <row r="36" s="1" customFormat="1" ht="12.75"/>
    <row r="37" spans="10:12" ht="12.75">
      <c r="J37" s="79"/>
      <c r="K37" s="79"/>
      <c r="L37" s="80"/>
    </row>
    <row r="38" spans="1:12" ht="12.75">
      <c r="A38" s="7" t="s">
        <v>27</v>
      </c>
      <c r="B38" s="8"/>
      <c r="C38" s="8"/>
      <c r="D38" s="81"/>
      <c r="E38" s="8"/>
      <c r="F38" s="81"/>
      <c r="G38" s="8"/>
      <c r="J38" s="79"/>
      <c r="K38" s="79"/>
      <c r="L38" s="80"/>
    </row>
    <row r="39" spans="1:12" ht="12.75">
      <c r="A39" s="15"/>
      <c r="B39" s="17"/>
      <c r="C39" s="17"/>
      <c r="D39" s="82"/>
      <c r="E39" s="82"/>
      <c r="F39" s="82"/>
      <c r="G39" s="83"/>
      <c r="J39" s="79"/>
      <c r="K39" s="79"/>
      <c r="L39" s="80"/>
    </row>
    <row r="40" spans="1:12" ht="12.75">
      <c r="A40" s="20"/>
      <c r="B40" s="21"/>
      <c r="C40" s="21"/>
      <c r="D40" s="22">
        <v>2014</v>
      </c>
      <c r="E40" s="23"/>
      <c r="F40" s="24">
        <v>2013</v>
      </c>
      <c r="G40" s="84"/>
      <c r="J40" s="85"/>
      <c r="K40" s="79"/>
      <c r="L40" s="80"/>
    </row>
    <row r="41" spans="1:12" ht="12.75">
      <c r="A41" s="20"/>
      <c r="B41" s="32" t="s">
        <v>28</v>
      </c>
      <c r="C41" s="21"/>
      <c r="D41" s="23"/>
      <c r="E41" s="23"/>
      <c r="F41" s="23"/>
      <c r="G41" s="84"/>
      <c r="J41" s="85"/>
      <c r="K41" s="79"/>
      <c r="L41" s="80"/>
    </row>
    <row r="42" spans="1:12" ht="12.75">
      <c r="A42" s="20"/>
      <c r="B42" s="21" t="s">
        <v>29</v>
      </c>
      <c r="C42" s="21"/>
      <c r="D42" s="34">
        <f>F44</f>
        <v>1257.0300000000002</v>
      </c>
      <c r="E42" s="21"/>
      <c r="F42" s="36">
        <v>1653.74</v>
      </c>
      <c r="G42" s="84"/>
      <c r="J42" s="79"/>
      <c r="K42" s="79"/>
      <c r="L42" s="80"/>
    </row>
    <row r="43" spans="1:12" ht="12.75">
      <c r="A43" s="20"/>
      <c r="B43" s="21" t="s">
        <v>30</v>
      </c>
      <c r="C43" s="21"/>
      <c r="D43" s="86">
        <f>+D33</f>
        <v>827.7699999999995</v>
      </c>
      <c r="E43" s="21"/>
      <c r="F43" s="87">
        <f>F33</f>
        <v>-396.7099999999999</v>
      </c>
      <c r="G43" s="84"/>
      <c r="J43" s="79"/>
      <c r="K43" s="79"/>
      <c r="L43" s="80"/>
    </row>
    <row r="44" spans="1:12" ht="12.75">
      <c r="A44" s="20"/>
      <c r="B44" s="43" t="s">
        <v>31</v>
      </c>
      <c r="C44" s="21"/>
      <c r="D44" s="88">
        <f>SUM(D42:D43)</f>
        <v>2084.7999999999997</v>
      </c>
      <c r="E44" s="21"/>
      <c r="F44" s="89">
        <f>SUM(F42:F43)</f>
        <v>1257.0300000000002</v>
      </c>
      <c r="G44" s="84"/>
      <c r="J44" s="79"/>
      <c r="K44" s="79"/>
      <c r="L44" s="80"/>
    </row>
    <row r="45" spans="1:12" ht="12.75">
      <c r="A45" s="20"/>
      <c r="B45" s="21"/>
      <c r="C45" s="21"/>
      <c r="D45" s="35"/>
      <c r="E45" s="21"/>
      <c r="F45" s="35"/>
      <c r="G45" s="90"/>
      <c r="J45" s="79"/>
      <c r="K45" s="79"/>
      <c r="L45" s="80"/>
    </row>
    <row r="46" spans="1:12" ht="12.75">
      <c r="A46" s="91"/>
      <c r="B46" s="32" t="s">
        <v>32</v>
      </c>
      <c r="C46" s="32"/>
      <c r="D46" s="92"/>
      <c r="E46" s="92"/>
      <c r="F46" s="92"/>
      <c r="G46" s="84"/>
      <c r="J46" s="79"/>
      <c r="K46" s="79"/>
      <c r="L46" s="80"/>
    </row>
    <row r="47" spans="1:12" ht="12.75">
      <c r="A47" s="20"/>
      <c r="B47" s="21" t="s">
        <v>29</v>
      </c>
      <c r="C47" s="21"/>
      <c r="D47" s="34">
        <f>F52</f>
        <v>7391.25</v>
      </c>
      <c r="E47" s="21"/>
      <c r="F47" s="36">
        <v>6523.37</v>
      </c>
      <c r="G47" s="84"/>
      <c r="J47" s="79"/>
      <c r="K47" s="79"/>
      <c r="L47" s="80"/>
    </row>
    <row r="48" spans="1:12" ht="12.75">
      <c r="A48" s="20"/>
      <c r="B48" s="21" t="s">
        <v>33</v>
      </c>
      <c r="C48" s="21"/>
      <c r="D48" s="34">
        <f>D11</f>
        <v>1744.5</v>
      </c>
      <c r="E48" s="21"/>
      <c r="F48" s="36">
        <v>35</v>
      </c>
      <c r="G48" s="84"/>
      <c r="J48" s="79"/>
      <c r="K48" s="79"/>
      <c r="L48" s="80"/>
    </row>
    <row r="49" spans="1:12" ht="12.75">
      <c r="A49" s="20"/>
      <c r="B49" s="21" t="s">
        <v>34</v>
      </c>
      <c r="C49" s="21"/>
      <c r="D49" s="86">
        <v>1000</v>
      </c>
      <c r="E49" s="21"/>
      <c r="F49" s="87">
        <v>1000</v>
      </c>
      <c r="G49" s="84"/>
      <c r="J49" s="79"/>
      <c r="K49" s="79"/>
      <c r="L49" s="80"/>
    </row>
    <row r="50" spans="1:7" ht="12.75">
      <c r="A50" s="20"/>
      <c r="B50" s="21"/>
      <c r="C50" s="21"/>
      <c r="D50" s="93">
        <f>+D47+D48+D49</f>
        <v>10135.75</v>
      </c>
      <c r="E50" s="21"/>
      <c r="F50" s="94">
        <f>+F47+F48+F49</f>
        <v>7558.37</v>
      </c>
      <c r="G50" s="84"/>
    </row>
    <row r="51" spans="1:7" ht="12.75">
      <c r="A51" s="20"/>
      <c r="B51" s="21" t="s">
        <v>35</v>
      </c>
      <c r="C51" s="21"/>
      <c r="D51" s="86">
        <f>D21</f>
        <v>11043.75</v>
      </c>
      <c r="E51" s="21"/>
      <c r="F51" s="87">
        <v>167.12</v>
      </c>
      <c r="G51" s="84"/>
    </row>
    <row r="52" spans="1:7" ht="12.75">
      <c r="A52" s="20"/>
      <c r="B52" s="43" t="s">
        <v>31</v>
      </c>
      <c r="C52" s="32"/>
      <c r="D52" s="88">
        <f>+D50-D51</f>
        <v>-908</v>
      </c>
      <c r="E52" s="32"/>
      <c r="F52" s="89">
        <f>+F50-F51</f>
        <v>7391.25</v>
      </c>
      <c r="G52" s="84"/>
    </row>
    <row r="53" spans="1:7" ht="12.75">
      <c r="A53" s="20"/>
      <c r="B53" s="43"/>
      <c r="C53" s="43"/>
      <c r="D53" s="43"/>
      <c r="E53" s="43"/>
      <c r="F53" s="43"/>
      <c r="G53" s="84"/>
    </row>
    <row r="54" spans="1:12" ht="12.75">
      <c r="A54" s="91"/>
      <c r="B54" s="32" t="s">
        <v>19</v>
      </c>
      <c r="C54" s="32"/>
      <c r="D54" s="92"/>
      <c r="E54" s="92"/>
      <c r="F54" s="92"/>
      <c r="G54" s="84"/>
      <c r="J54" s="79"/>
      <c r="K54" s="79"/>
      <c r="L54" s="80"/>
    </row>
    <row r="55" spans="1:12" ht="12.75">
      <c r="A55" s="20"/>
      <c r="B55" s="21" t="s">
        <v>29</v>
      </c>
      <c r="C55" s="21"/>
      <c r="D55" s="34">
        <f>F60</f>
        <v>300</v>
      </c>
      <c r="E55" s="21"/>
      <c r="F55" s="36">
        <v>0</v>
      </c>
      <c r="G55" s="84"/>
      <c r="J55" s="79"/>
      <c r="K55" s="79"/>
      <c r="L55" s="80"/>
    </row>
    <row r="56" spans="1:12" ht="12.75">
      <c r="A56" s="20"/>
      <c r="B56" s="21" t="s">
        <v>33</v>
      </c>
      <c r="C56" s="21"/>
      <c r="D56" s="34">
        <v>0</v>
      </c>
      <c r="E56" s="21"/>
      <c r="F56" s="36">
        <v>0</v>
      </c>
      <c r="G56" s="84"/>
      <c r="J56" s="79"/>
      <c r="K56" s="79"/>
      <c r="L56" s="80"/>
    </row>
    <row r="57" spans="1:12" ht="12.75">
      <c r="A57" s="20"/>
      <c r="B57" s="21" t="s">
        <v>34</v>
      </c>
      <c r="C57" s="21"/>
      <c r="D57" s="86">
        <v>300</v>
      </c>
      <c r="E57" s="21"/>
      <c r="F57" s="87">
        <v>300</v>
      </c>
      <c r="G57" s="84"/>
      <c r="J57" s="79"/>
      <c r="K57" s="79"/>
      <c r="L57" s="80"/>
    </row>
    <row r="58" spans="1:7" ht="12.75">
      <c r="A58" s="20"/>
      <c r="B58" s="21"/>
      <c r="C58" s="21"/>
      <c r="D58" s="93">
        <f>+D55+D56+D57</f>
        <v>600</v>
      </c>
      <c r="E58" s="21"/>
      <c r="F58" s="94">
        <f>+F55+F56+F57</f>
        <v>300</v>
      </c>
      <c r="G58" s="84"/>
    </row>
    <row r="59" spans="1:7" ht="12.75">
      <c r="A59" s="20"/>
      <c r="B59" s="21" t="s">
        <v>36</v>
      </c>
      <c r="C59" s="21"/>
      <c r="D59" s="86">
        <f>D29</f>
        <v>0</v>
      </c>
      <c r="E59" s="21"/>
      <c r="F59" s="87">
        <v>0</v>
      </c>
      <c r="G59" s="84"/>
    </row>
    <row r="60" spans="1:7" ht="12.75">
      <c r="A60" s="95"/>
      <c r="B60" s="96" t="s">
        <v>31</v>
      </c>
      <c r="C60" s="97"/>
      <c r="D60" s="98">
        <f>+D58-D59</f>
        <v>600</v>
      </c>
      <c r="E60" s="97"/>
      <c r="F60" s="99">
        <f>+F58-F59</f>
        <v>300</v>
      </c>
      <c r="G60" s="84"/>
    </row>
    <row r="62" spans="1:7" ht="12.75">
      <c r="A62" s="10" t="s">
        <v>37</v>
      </c>
      <c r="B62" s="100"/>
      <c r="C62" s="100"/>
      <c r="D62" s="100"/>
      <c r="E62" s="100"/>
      <c r="F62" s="100"/>
      <c r="G62" s="100"/>
    </row>
    <row r="63" spans="1:7" ht="12.75">
      <c r="A63" s="101"/>
      <c r="B63" s="17"/>
      <c r="C63" s="17"/>
      <c r="D63" s="17"/>
      <c r="E63" s="17"/>
      <c r="F63" s="17"/>
      <c r="G63" s="83"/>
    </row>
    <row r="64" spans="1:7" ht="12.75">
      <c r="A64" s="20"/>
      <c r="B64" s="32" t="s">
        <v>38</v>
      </c>
      <c r="C64" s="21"/>
      <c r="D64" s="35"/>
      <c r="E64" s="21"/>
      <c r="F64" s="35"/>
      <c r="G64" s="84"/>
    </row>
    <row r="65" spans="1:7" ht="12.75">
      <c r="A65" s="20"/>
      <c r="B65" s="21" t="s">
        <v>39</v>
      </c>
      <c r="C65" s="21"/>
      <c r="D65" s="34">
        <f>Jaarrekening!H28</f>
        <v>2026.39</v>
      </c>
      <c r="E65" s="21"/>
      <c r="F65" s="36">
        <v>1133.49</v>
      </c>
      <c r="G65" s="84"/>
    </row>
    <row r="66" spans="1:7" ht="12.75">
      <c r="A66" s="57"/>
      <c r="B66" s="77" t="s">
        <v>40</v>
      </c>
      <c r="C66" s="77"/>
      <c r="D66" s="102">
        <f>Jaarrekening!H29</f>
        <v>14.54</v>
      </c>
      <c r="E66" s="77"/>
      <c r="F66" s="103">
        <v>8078.92</v>
      </c>
      <c r="G66" s="78"/>
    </row>
    <row r="67" spans="1:7" ht="12.75">
      <c r="A67" s="100"/>
      <c r="B67" s="100"/>
      <c r="C67" s="100"/>
      <c r="D67" s="100"/>
      <c r="E67" s="100"/>
      <c r="F67" s="100"/>
      <c r="G67" s="100"/>
    </row>
  </sheetData>
  <sheetProtection selectLockedCells="1" selectUnlockedCells="1"/>
  <printOptions/>
  <pageMargins left="0.25" right="0.25" top="0.49027777777777776" bottom="0.75" header="0.5118055555555555" footer="0.5118055555555555"/>
  <pageSetup horizontalDpi="300" verticalDpi="300"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C1">
      <selection activeCell="J17" sqref="J17"/>
    </sheetView>
  </sheetViews>
  <sheetFormatPr defaultColWidth="10.28125" defaultRowHeight="12.75"/>
  <cols>
    <col min="1" max="1" width="26.57421875" style="104" customWidth="1"/>
    <col min="2" max="2" width="17.00390625" style="105" customWidth="1"/>
    <col min="3" max="3" width="17.8515625" style="105" customWidth="1"/>
    <col min="4" max="4" width="17.140625" style="105" customWidth="1"/>
    <col min="5" max="5" width="12.00390625" style="106" customWidth="1"/>
    <col min="6" max="6" width="25.00390625" style="106" customWidth="1"/>
    <col min="7" max="7" width="14.28125" style="106" customWidth="1"/>
    <col min="8" max="8" width="15.57421875" style="106" customWidth="1"/>
    <col min="9" max="9" width="15.28125" style="104" customWidth="1"/>
    <col min="10" max="10" width="13.00390625" style="104" customWidth="1"/>
    <col min="11" max="16384" width="9.7109375" style="104" customWidth="1"/>
  </cols>
  <sheetData>
    <row r="1" spans="1:10" ht="12.75">
      <c r="A1" s="107" t="s">
        <v>41</v>
      </c>
      <c r="B1" s="108" t="s">
        <v>42</v>
      </c>
      <c r="C1" s="109" t="s">
        <v>43</v>
      </c>
      <c r="D1" s="108" t="s">
        <v>3</v>
      </c>
      <c r="F1" s="107" t="s">
        <v>41</v>
      </c>
      <c r="G1" s="108" t="s">
        <v>44</v>
      </c>
      <c r="H1" s="109" t="s">
        <v>3</v>
      </c>
      <c r="I1" s="110" t="s">
        <v>2</v>
      </c>
      <c r="J1" s="111" t="s">
        <v>4</v>
      </c>
    </row>
    <row r="2" spans="1:10" ht="12.75">
      <c r="A2" s="112" t="s">
        <v>6</v>
      </c>
      <c r="B2" s="113">
        <v>3000</v>
      </c>
      <c r="C2" s="114">
        <v>3020.57</v>
      </c>
      <c r="D2" s="113">
        <v>2991.23</v>
      </c>
      <c r="F2" s="112" t="s">
        <v>6</v>
      </c>
      <c r="G2" s="113">
        <v>3000</v>
      </c>
      <c r="H2" s="114">
        <v>2991.23</v>
      </c>
      <c r="I2" s="115">
        <f>2260.53+370.6+688.68</f>
        <v>3319.81</v>
      </c>
      <c r="J2" s="113">
        <v>3300</v>
      </c>
    </row>
    <row r="3" spans="1:10" ht="12.75">
      <c r="A3" s="112" t="s">
        <v>45</v>
      </c>
      <c r="B3" s="113">
        <v>240</v>
      </c>
      <c r="C3" s="114">
        <v>175</v>
      </c>
      <c r="D3" s="113">
        <v>840</v>
      </c>
      <c r="F3" s="112" t="s">
        <v>45</v>
      </c>
      <c r="G3" s="113">
        <v>240</v>
      </c>
      <c r="H3" s="114">
        <v>840</v>
      </c>
      <c r="I3" s="115">
        <v>0</v>
      </c>
      <c r="J3" s="113">
        <v>0</v>
      </c>
    </row>
    <row r="4" spans="1:10" ht="12.75">
      <c r="A4" s="112" t="s">
        <v>46</v>
      </c>
      <c r="B4" s="113">
        <v>1100</v>
      </c>
      <c r="C4" s="114">
        <v>1061.62</v>
      </c>
      <c r="D4" s="113">
        <v>359.06</v>
      </c>
      <c r="F4" s="112" t="s">
        <v>46</v>
      </c>
      <c r="G4" s="113">
        <v>1100</v>
      </c>
      <c r="H4" s="114">
        <v>359.06</v>
      </c>
      <c r="I4" s="115">
        <f>294.52+409.58</f>
        <v>704.0999999999999</v>
      </c>
      <c r="J4" s="113">
        <v>500</v>
      </c>
    </row>
    <row r="5" spans="1:10" ht="12.75">
      <c r="A5" s="112" t="s">
        <v>9</v>
      </c>
      <c r="B5" s="113">
        <v>250</v>
      </c>
      <c r="C5" s="114">
        <v>45</v>
      </c>
      <c r="D5" s="113">
        <v>35</v>
      </c>
      <c r="F5" s="112" t="s">
        <v>9</v>
      </c>
      <c r="G5" s="113">
        <v>250</v>
      </c>
      <c r="H5" s="114">
        <v>35</v>
      </c>
      <c r="I5" s="115">
        <f>25+250+432.5+107+235+520+150+25</f>
        <v>1744.5</v>
      </c>
      <c r="J5" s="113">
        <v>250</v>
      </c>
    </row>
    <row r="6" spans="1:10" ht="12.75">
      <c r="A6" s="112" t="s">
        <v>10</v>
      </c>
      <c r="B6" s="113">
        <v>45</v>
      </c>
      <c r="C6" s="114">
        <v>44.31</v>
      </c>
      <c r="D6" s="113">
        <v>0</v>
      </c>
      <c r="F6" s="112" t="s">
        <v>10</v>
      </c>
      <c r="G6" s="113">
        <v>45</v>
      </c>
      <c r="H6" s="114">
        <v>0</v>
      </c>
      <c r="I6" s="115">
        <v>85.62</v>
      </c>
      <c r="J6" s="113">
        <v>0</v>
      </c>
    </row>
    <row r="7" spans="1:10" ht="12.75">
      <c r="A7" s="112"/>
      <c r="B7" s="113"/>
      <c r="C7" s="114"/>
      <c r="D7" s="113">
        <v>25.24</v>
      </c>
      <c r="F7" s="112" t="s">
        <v>11</v>
      </c>
      <c r="G7" s="113"/>
      <c r="H7" s="114">
        <v>25.24</v>
      </c>
      <c r="I7" s="115">
        <v>0</v>
      </c>
      <c r="J7" s="113" t="s">
        <v>47</v>
      </c>
    </row>
    <row r="8" spans="1:10" ht="12.75">
      <c r="A8" s="107" t="s">
        <v>48</v>
      </c>
      <c r="B8" s="116">
        <f>SUM(B2:B6)</f>
        <v>4635</v>
      </c>
      <c r="C8" s="117">
        <f>SUM(C2:C6)</f>
        <v>4346.5</v>
      </c>
      <c r="D8" s="116">
        <f>SUM(D2:D7)</f>
        <v>4250.53</v>
      </c>
      <c r="F8" s="107" t="s">
        <v>48</v>
      </c>
      <c r="G8" s="116">
        <f>SUM(G2:G6)</f>
        <v>4635</v>
      </c>
      <c r="H8" s="117">
        <f>SUM(H2:H7)</f>
        <v>4250.53</v>
      </c>
      <c r="I8" s="118">
        <f>SUM(I2:I7)</f>
        <v>5854.03</v>
      </c>
      <c r="J8" s="116">
        <f>SUM(J2:J7)</f>
        <v>4050</v>
      </c>
    </row>
    <row r="9" spans="1:9" ht="12.75">
      <c r="A9" s="119"/>
      <c r="B9" s="113"/>
      <c r="C9" s="114"/>
      <c r="D9" s="113"/>
      <c r="F9" s="119"/>
      <c r="G9" s="113"/>
      <c r="H9" s="114"/>
      <c r="I9" s="115"/>
    </row>
    <row r="10" spans="1:9" ht="12.75">
      <c r="A10" s="107" t="s">
        <v>49</v>
      </c>
      <c r="B10" s="120"/>
      <c r="C10" s="121"/>
      <c r="D10" s="120"/>
      <c r="F10" s="107" t="s">
        <v>49</v>
      </c>
      <c r="G10" s="120"/>
      <c r="H10" s="121"/>
      <c r="I10" s="122"/>
    </row>
    <row r="11" spans="1:10" ht="12.75">
      <c r="A11" s="123" t="s">
        <v>50</v>
      </c>
      <c r="B11" s="113">
        <v>2750</v>
      </c>
      <c r="C11" s="114">
        <v>2216.71</v>
      </c>
      <c r="D11" s="113">
        <v>2289.42</v>
      </c>
      <c r="F11" s="123" t="s">
        <v>50</v>
      </c>
      <c r="G11" s="113">
        <v>2750</v>
      </c>
      <c r="H11" s="114">
        <v>2289.42</v>
      </c>
      <c r="I11" s="115">
        <f>126.73+148.3+461.32+91.22+147.38+83.47</f>
        <v>1058.42</v>
      </c>
      <c r="J11" s="113">
        <v>1000</v>
      </c>
    </row>
    <row r="12" spans="1:10" ht="12.75">
      <c r="A12" s="123" t="s">
        <v>15</v>
      </c>
      <c r="B12" s="113">
        <v>100</v>
      </c>
      <c r="C12" s="114">
        <v>0</v>
      </c>
      <c r="D12" s="113">
        <v>0</v>
      </c>
      <c r="F12" s="123" t="s">
        <v>15</v>
      </c>
      <c r="G12" s="113">
        <v>100</v>
      </c>
      <c r="H12" s="114">
        <v>0</v>
      </c>
      <c r="I12" s="115">
        <v>0</v>
      </c>
      <c r="J12" s="113">
        <v>0</v>
      </c>
    </row>
    <row r="13" spans="1:10" ht="12.75">
      <c r="A13" s="123" t="s">
        <v>16</v>
      </c>
      <c r="B13" s="113">
        <v>500</v>
      </c>
      <c r="C13" s="114">
        <v>533.24</v>
      </c>
      <c r="D13" s="113">
        <v>340.57</v>
      </c>
      <c r="F13" s="123" t="s">
        <v>16</v>
      </c>
      <c r="G13" s="113">
        <v>500</v>
      </c>
      <c r="H13" s="114">
        <v>340.57</v>
      </c>
      <c r="I13" s="115">
        <f>42+80+93.36</f>
        <v>215.36</v>
      </c>
      <c r="J13" s="113">
        <v>200</v>
      </c>
    </row>
    <row r="14" spans="1:10" ht="12.75">
      <c r="A14" s="123" t="s">
        <v>17</v>
      </c>
      <c r="B14" s="113">
        <v>65</v>
      </c>
      <c r="C14" s="114">
        <v>80.49</v>
      </c>
      <c r="D14" s="113">
        <v>84.69</v>
      </c>
      <c r="F14" s="123" t="s">
        <v>17</v>
      </c>
      <c r="G14" s="113">
        <v>65</v>
      </c>
      <c r="H14" s="114">
        <v>84.69</v>
      </c>
      <c r="I14" s="115">
        <f>21.4+27.8+22.73+23.62</f>
        <v>95.55000000000001</v>
      </c>
      <c r="J14" s="113">
        <v>100</v>
      </c>
    </row>
    <row r="15" spans="1:10" ht="12.75">
      <c r="A15" s="123" t="s">
        <v>18</v>
      </c>
      <c r="B15" s="113">
        <v>150</v>
      </c>
      <c r="C15" s="114">
        <v>62.41</v>
      </c>
      <c r="D15" s="113">
        <v>167.12</v>
      </c>
      <c r="F15" s="123" t="s">
        <v>18</v>
      </c>
      <c r="G15" s="113">
        <v>150</v>
      </c>
      <c r="H15" s="114">
        <v>167.12</v>
      </c>
      <c r="I15" s="115">
        <f>3275.02+2324.21+1363+2946.08+81.1+68.95+60.57+151.25+441.65+331.92</f>
        <v>11043.75</v>
      </c>
      <c r="J15" s="113">
        <v>200</v>
      </c>
    </row>
    <row r="16" spans="1:10" ht="12.75">
      <c r="A16" s="123"/>
      <c r="B16" s="113"/>
      <c r="C16" s="114"/>
      <c r="D16" s="113"/>
      <c r="F16" s="123" t="s">
        <v>19</v>
      </c>
      <c r="G16" s="113"/>
      <c r="H16" s="114"/>
      <c r="I16" s="115"/>
      <c r="J16" s="113">
        <v>300</v>
      </c>
    </row>
    <row r="17" spans="1:10" ht="12.75">
      <c r="A17" s="123" t="s">
        <v>20</v>
      </c>
      <c r="B17" s="113">
        <v>300</v>
      </c>
      <c r="C17" s="114">
        <v>125.08</v>
      </c>
      <c r="D17" s="113">
        <v>685.28</v>
      </c>
      <c r="F17" s="123" t="s">
        <v>20</v>
      </c>
      <c r="G17" s="113">
        <v>300</v>
      </c>
      <c r="H17" s="114">
        <v>685.28</v>
      </c>
      <c r="I17" s="115">
        <f>289.2+1.8+51+25+5.9+35.73+57.4+126.5+19.9</f>
        <v>612.43</v>
      </c>
      <c r="J17" s="113">
        <v>600</v>
      </c>
    </row>
    <row r="18" spans="1:10" ht="12.75">
      <c r="A18" s="107" t="s">
        <v>51</v>
      </c>
      <c r="B18" s="116">
        <f>SUM(B11:B17)</f>
        <v>3865</v>
      </c>
      <c r="C18" s="117">
        <f>SUM(C11:C17)</f>
        <v>3017.9300000000003</v>
      </c>
      <c r="D18" s="116">
        <f>SUM(D11:D17)</f>
        <v>3567.08</v>
      </c>
      <c r="F18" s="107" t="s">
        <v>51</v>
      </c>
      <c r="G18" s="116">
        <f>SUM(G11:G17)</f>
        <v>3865</v>
      </c>
      <c r="H18" s="117">
        <f>SUM(H11:H17)</f>
        <v>3567.08</v>
      </c>
      <c r="I18" s="118">
        <f>SUM(I11:I17)</f>
        <v>13025.51</v>
      </c>
      <c r="J18" s="116">
        <f>SUM(J11:J17)</f>
        <v>2400</v>
      </c>
    </row>
    <row r="19" spans="1:9" s="125" customFormat="1" ht="12.75">
      <c r="A19" s="104"/>
      <c r="B19" s="105"/>
      <c r="C19" s="105"/>
      <c r="D19" s="105"/>
      <c r="E19" s="124"/>
      <c r="F19" s="104"/>
      <c r="G19" s="105"/>
      <c r="H19" s="105"/>
      <c r="I19" s="105"/>
    </row>
    <row r="20" spans="1:10" ht="12.75">
      <c r="A20" s="125" t="s">
        <v>22</v>
      </c>
      <c r="B20" s="126">
        <f>B8-B18</f>
        <v>770</v>
      </c>
      <c r="C20" s="126">
        <f>C8-C18</f>
        <v>1328.5699999999997</v>
      </c>
      <c r="D20" s="126">
        <f>D8-D18</f>
        <v>683.4499999999998</v>
      </c>
      <c r="F20" s="125" t="s">
        <v>22</v>
      </c>
      <c r="G20" s="126">
        <f>G8-G18</f>
        <v>770</v>
      </c>
      <c r="H20" s="126">
        <f>H8-H18</f>
        <v>683.4499999999998</v>
      </c>
      <c r="I20" s="126">
        <f>I8-I18</f>
        <v>-7171.4800000000005</v>
      </c>
      <c r="J20" s="104">
        <f>SUM(J8-J18)</f>
        <v>1650</v>
      </c>
    </row>
    <row r="21" spans="6:9" ht="12.75">
      <c r="F21" s="104"/>
      <c r="G21" s="105"/>
      <c r="H21" s="105"/>
      <c r="I21" s="105"/>
    </row>
    <row r="22" spans="1:9" ht="12.75">
      <c r="A22" s="125" t="s">
        <v>23</v>
      </c>
      <c r="F22" s="125" t="s">
        <v>23</v>
      </c>
      <c r="G22" s="105"/>
      <c r="H22" s="105"/>
      <c r="I22" s="105"/>
    </row>
    <row r="23" spans="1:10" ht="12.75">
      <c r="A23" s="104" t="s">
        <v>24</v>
      </c>
      <c r="C23" s="105">
        <f>1000+C5-C15</f>
        <v>982.59</v>
      </c>
      <c r="D23" s="105">
        <f>D5-D15+1000</f>
        <v>867.88</v>
      </c>
      <c r="F23" s="104" t="s">
        <v>24</v>
      </c>
      <c r="G23" s="105"/>
      <c r="H23" s="105">
        <f>1000+H5-H15</f>
        <v>867.88</v>
      </c>
      <c r="I23" s="105">
        <f>SUM(I5-I17)</f>
        <v>1132.0700000000002</v>
      </c>
      <c r="J23" s="104">
        <f>SUM(J5-J15)</f>
        <v>50</v>
      </c>
    </row>
    <row r="24" spans="1:10" ht="12.75">
      <c r="A24" s="104" t="s">
        <v>25</v>
      </c>
      <c r="C24" s="105">
        <v>0</v>
      </c>
      <c r="D24" s="105">
        <v>300</v>
      </c>
      <c r="F24" s="104" t="s">
        <v>25</v>
      </c>
      <c r="G24" s="105"/>
      <c r="H24" s="105">
        <v>0</v>
      </c>
      <c r="I24" s="105">
        <v>0</v>
      </c>
      <c r="J24" s="104">
        <v>-250</v>
      </c>
    </row>
    <row r="25" spans="1:9" ht="12.75">
      <c r="A25" s="104" t="s">
        <v>26</v>
      </c>
      <c r="C25" s="105">
        <f>C20-C23-C24</f>
        <v>345.9799999999997</v>
      </c>
      <c r="D25" s="105">
        <f>D20-D23-D24</f>
        <v>-484.4300000000002</v>
      </c>
      <c r="F25" s="104" t="s">
        <v>26</v>
      </c>
      <c r="G25" s="105"/>
      <c r="H25" s="105">
        <f>H20-H23-H24</f>
        <v>-184.43000000000018</v>
      </c>
      <c r="I25" s="105">
        <f>I20-I23-I24</f>
        <v>-8303.550000000001</v>
      </c>
    </row>
    <row r="26" spans="3:9" ht="12.75">
      <c r="C26" s="126">
        <f>SUM(C23:C25)</f>
        <v>1328.5699999999997</v>
      </c>
      <c r="D26" s="126">
        <f>SUM(D23:D25)</f>
        <v>683.4499999999998</v>
      </c>
      <c r="F26" s="104"/>
      <c r="G26" s="105"/>
      <c r="H26" s="126">
        <f>SUM(H23:H25)</f>
        <v>683.4499999999998</v>
      </c>
      <c r="I26" s="126">
        <f>SUM(I23:I25)</f>
        <v>-7171.480000000001</v>
      </c>
    </row>
    <row r="27" spans="6:10" ht="12.75">
      <c r="F27" s="104"/>
      <c r="G27" s="105"/>
      <c r="H27" s="105"/>
      <c r="I27" s="105"/>
      <c r="J27" s="104" t="s">
        <v>52</v>
      </c>
    </row>
    <row r="28" spans="1:10" ht="12.75">
      <c r="A28" s="125" t="s">
        <v>53</v>
      </c>
      <c r="B28" s="127">
        <v>41639</v>
      </c>
      <c r="C28" s="105">
        <v>1133.49</v>
      </c>
      <c r="F28" s="125" t="s">
        <v>53</v>
      </c>
      <c r="G28" s="128">
        <v>42004</v>
      </c>
      <c r="H28" s="126">
        <v>2026.39</v>
      </c>
      <c r="I28" s="105"/>
      <c r="J28" s="104">
        <f>C28-H28</f>
        <v>-892.9000000000001</v>
      </c>
    </row>
    <row r="29" spans="1:10" ht="12.75">
      <c r="A29" s="125" t="s">
        <v>54</v>
      </c>
      <c r="B29" s="127">
        <v>41639</v>
      </c>
      <c r="C29" s="105">
        <v>8078.92</v>
      </c>
      <c r="E29" s="105"/>
      <c r="F29" s="125" t="s">
        <v>54</v>
      </c>
      <c r="G29" s="128">
        <v>42004</v>
      </c>
      <c r="H29" s="126">
        <v>14.54</v>
      </c>
      <c r="I29" s="105"/>
      <c r="J29" s="104">
        <f>C29-H29</f>
        <v>8064.38</v>
      </c>
    </row>
    <row r="30" spans="1:10" ht="12.75">
      <c r="A30" s="125" t="s">
        <v>55</v>
      </c>
      <c r="B30" s="127">
        <v>41639</v>
      </c>
      <c r="C30" s="129">
        <v>7391.25</v>
      </c>
      <c r="F30" s="125" t="s">
        <v>55</v>
      </c>
      <c r="G30" s="128">
        <v>42004</v>
      </c>
      <c r="H30" s="130">
        <f>SUM(H28:H29)</f>
        <v>2040.93</v>
      </c>
      <c r="I30" s="105"/>
      <c r="J30" s="104">
        <f>SUM(J28:J29)</f>
        <v>7171.48</v>
      </c>
    </row>
    <row r="31" spans="6:8" ht="12.75">
      <c r="F31" s="124"/>
      <c r="G31" s="124"/>
      <c r="H31" s="124"/>
    </row>
    <row r="32" spans="6:8" ht="12.75">
      <c r="F32" s="124" t="s">
        <v>56</v>
      </c>
      <c r="G32" s="124"/>
      <c r="H32" s="131">
        <f>SUM(H30+J20)</f>
        <v>3690.9300000000003</v>
      </c>
    </row>
    <row r="33" spans="6:8" ht="12.75">
      <c r="F33" s="124"/>
      <c r="G33" s="124"/>
      <c r="H33" s="132"/>
    </row>
    <row r="34" ht="12.75">
      <c r="H34" s="133"/>
    </row>
    <row r="35" ht="12.75">
      <c r="H35" s="133"/>
    </row>
    <row r="36" ht="12.75">
      <c r="H36" s="133"/>
    </row>
    <row r="37" ht="12.75">
      <c r="H37" s="133"/>
    </row>
    <row r="38" ht="12.75">
      <c r="H38" s="133"/>
    </row>
    <row r="39" ht="12.75">
      <c r="H39" s="133"/>
    </row>
    <row r="40" ht="12.75">
      <c r="H40" s="13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J7" sqref="J7"/>
    </sheetView>
  </sheetViews>
  <sheetFormatPr defaultColWidth="10.28125" defaultRowHeight="12.75"/>
  <cols>
    <col min="1" max="1" width="23.28125" style="134" customWidth="1"/>
    <col min="2" max="2" width="19.8515625" style="134" customWidth="1"/>
    <col min="3" max="5" width="12.28125" style="134" customWidth="1"/>
    <col min="6" max="6" width="13.421875" style="134" customWidth="1"/>
    <col min="7" max="7" width="11.57421875" style="134" customWidth="1"/>
    <col min="8" max="8" width="23.28125" style="134" customWidth="1"/>
    <col min="9" max="9" width="11.57421875" style="134" customWidth="1"/>
    <col min="10" max="10" width="12.28125" style="134" customWidth="1"/>
    <col min="11" max="11" width="11.57421875" style="134" customWidth="1"/>
    <col min="12" max="12" width="12.28125" style="134" customWidth="1"/>
    <col min="13" max="13" width="11.57421875" style="134" customWidth="1"/>
    <col min="14" max="16384" width="9.7109375" style="134" customWidth="1"/>
  </cols>
  <sheetData>
    <row r="1" spans="1:7" ht="12.75">
      <c r="A1" s="7" t="s">
        <v>57</v>
      </c>
      <c r="B1" s="8"/>
      <c r="C1" s="8"/>
      <c r="D1" s="8"/>
      <c r="E1" s="8"/>
      <c r="F1" s="8"/>
      <c r="G1" s="8"/>
    </row>
    <row r="2" spans="1:13" ht="12.75">
      <c r="A2" s="135"/>
      <c r="B2" s="136"/>
      <c r="C2" s="135"/>
      <c r="D2" s="135"/>
      <c r="E2" s="135"/>
      <c r="F2" s="135"/>
      <c r="G2" s="135"/>
      <c r="H2" s="137"/>
      <c r="I2" s="135"/>
      <c r="J2" s="135"/>
      <c r="K2" s="135"/>
      <c r="L2" s="135"/>
      <c r="M2" s="135"/>
    </row>
    <row r="3" spans="1:13" ht="12.75">
      <c r="A3" s="135"/>
      <c r="B3" s="138" t="s">
        <v>58</v>
      </c>
      <c r="C3" s="135"/>
      <c r="D3" s="139">
        <v>42004</v>
      </c>
      <c r="E3" s="138"/>
      <c r="F3" s="140">
        <v>41639</v>
      </c>
      <c r="G3" s="141"/>
      <c r="H3" s="138" t="s">
        <v>59</v>
      </c>
      <c r="I3" s="135"/>
      <c r="J3" s="139">
        <v>42004</v>
      </c>
      <c r="K3" s="138"/>
      <c r="L3" s="140">
        <v>41639</v>
      </c>
      <c r="M3" s="135"/>
    </row>
    <row r="4" spans="1:13" ht="12.75">
      <c r="A4" s="135"/>
      <c r="B4" s="142" t="s">
        <v>60</v>
      </c>
      <c r="C4" s="135"/>
      <c r="D4" s="143"/>
      <c r="E4" s="138"/>
      <c r="F4" s="143"/>
      <c r="G4" s="141"/>
      <c r="H4" s="142" t="s">
        <v>61</v>
      </c>
      <c r="I4" s="135"/>
      <c r="J4" s="143"/>
      <c r="K4" s="138"/>
      <c r="L4" s="143"/>
      <c r="M4" s="135"/>
    </row>
    <row r="5" spans="1:13" ht="12.75">
      <c r="A5" s="135"/>
      <c r="B5" s="135"/>
      <c r="C5" s="135"/>
      <c r="D5" s="143"/>
      <c r="E5" s="138"/>
      <c r="F5" s="143"/>
      <c r="G5" s="141"/>
      <c r="H5" s="144"/>
      <c r="I5" s="135"/>
      <c r="J5" s="143"/>
      <c r="K5" s="138"/>
      <c r="L5" s="143"/>
      <c r="M5" s="135"/>
    </row>
    <row r="6" spans="1:13" ht="12.75">
      <c r="A6" s="135"/>
      <c r="B6" s="136" t="s">
        <v>62</v>
      </c>
      <c r="C6" s="135"/>
      <c r="D6" s="135"/>
      <c r="E6" s="135"/>
      <c r="F6" s="135"/>
      <c r="G6" s="135"/>
      <c r="H6" s="145" t="s">
        <v>63</v>
      </c>
      <c r="I6" s="135"/>
      <c r="J6" s="135"/>
      <c r="K6" s="135"/>
      <c r="L6" s="135"/>
      <c r="M6" s="135"/>
    </row>
    <row r="7" spans="1:13" ht="12.75">
      <c r="A7" s="135"/>
      <c r="B7" s="135" t="s">
        <v>8</v>
      </c>
      <c r="C7" s="135"/>
      <c r="D7" s="34">
        <v>0</v>
      </c>
      <c r="E7" s="135"/>
      <c r="F7" s="36">
        <v>0</v>
      </c>
      <c r="G7" s="72"/>
      <c r="H7" s="137" t="s">
        <v>64</v>
      </c>
      <c r="I7" s="135"/>
      <c r="J7" s="34">
        <f>Presentatie!D44</f>
        <v>2084.7999999999997</v>
      </c>
      <c r="K7" s="35"/>
      <c r="L7" s="36">
        <v>1257.03</v>
      </c>
      <c r="M7" s="135"/>
    </row>
    <row r="8" spans="1:13" ht="12.75">
      <c r="A8" s="135"/>
      <c r="B8" s="135" t="s">
        <v>65</v>
      </c>
      <c r="C8" s="135"/>
      <c r="D8" s="34">
        <v>0</v>
      </c>
      <c r="E8" s="135"/>
      <c r="F8" s="36">
        <v>0</v>
      </c>
      <c r="G8" s="72"/>
      <c r="H8" s="137" t="s">
        <v>32</v>
      </c>
      <c r="I8" s="135"/>
      <c r="J8" s="34">
        <f>Presentatie!D52</f>
        <v>-908</v>
      </c>
      <c r="K8" s="35"/>
      <c r="L8" s="36">
        <v>7391.25</v>
      </c>
      <c r="M8" s="135"/>
    </row>
    <row r="9" spans="1:13" ht="12.75">
      <c r="A9" s="135"/>
      <c r="B9" s="135"/>
      <c r="C9" s="135"/>
      <c r="D9" s="35"/>
      <c r="E9" s="135"/>
      <c r="F9" s="35"/>
      <c r="G9" s="72"/>
      <c r="H9" s="137" t="s">
        <v>66</v>
      </c>
      <c r="I9" s="135"/>
      <c r="J9" s="34">
        <f>Presentatie!D60</f>
        <v>600</v>
      </c>
      <c r="K9" s="35"/>
      <c r="L9" s="36">
        <v>300</v>
      </c>
      <c r="M9" s="135"/>
    </row>
    <row r="10" spans="1:13" ht="12.75">
      <c r="A10" s="135"/>
      <c r="B10" s="135"/>
      <c r="C10" s="135"/>
      <c r="D10" s="35"/>
      <c r="E10" s="135"/>
      <c r="F10" s="35"/>
      <c r="G10" s="72"/>
      <c r="H10" s="137"/>
      <c r="I10" s="135"/>
      <c r="J10" s="35"/>
      <c r="K10" s="35"/>
      <c r="L10" s="35"/>
      <c r="M10" s="135"/>
    </row>
    <row r="11" spans="1:13" ht="12.75">
      <c r="A11" s="135"/>
      <c r="B11" s="136" t="s">
        <v>38</v>
      </c>
      <c r="C11" s="135"/>
      <c r="D11" s="35"/>
      <c r="E11" s="135"/>
      <c r="F11" s="35"/>
      <c r="G11" s="72"/>
      <c r="H11" s="137"/>
      <c r="I11" s="135"/>
      <c r="J11" s="35"/>
      <c r="K11" s="35"/>
      <c r="L11" s="35"/>
      <c r="M11" s="135"/>
    </row>
    <row r="12" spans="1:13" ht="12.75">
      <c r="A12" s="135"/>
      <c r="B12" s="135" t="s">
        <v>39</v>
      </c>
      <c r="C12" s="135"/>
      <c r="D12" s="34">
        <v>2026.39</v>
      </c>
      <c r="E12" s="135"/>
      <c r="F12" s="36">
        <v>1133.49</v>
      </c>
      <c r="G12" s="72"/>
      <c r="H12" s="145" t="s">
        <v>67</v>
      </c>
      <c r="I12" s="135"/>
      <c r="J12" s="35"/>
      <c r="K12" s="35"/>
      <c r="L12" s="35"/>
      <c r="M12" s="135"/>
    </row>
    <row r="13" spans="1:13" ht="12.75">
      <c r="A13" s="135"/>
      <c r="B13" s="135" t="s">
        <v>40</v>
      </c>
      <c r="C13" s="135"/>
      <c r="D13" s="34">
        <v>14.54</v>
      </c>
      <c r="E13" s="135"/>
      <c r="F13" s="36">
        <v>8078.92</v>
      </c>
      <c r="G13" s="72"/>
      <c r="H13" s="137" t="s">
        <v>68</v>
      </c>
      <c r="I13" s="135"/>
      <c r="J13" s="34">
        <v>264.13</v>
      </c>
      <c r="K13" s="35"/>
      <c r="L13" s="36">
        <v>264.13</v>
      </c>
      <c r="M13" s="135"/>
    </row>
    <row r="14" spans="1:13" ht="12.75">
      <c r="A14" s="135"/>
      <c r="B14" s="135"/>
      <c r="C14" s="135"/>
      <c r="D14" s="35"/>
      <c r="E14" s="135"/>
      <c r="F14" s="35"/>
      <c r="G14" s="72"/>
      <c r="H14" s="137"/>
      <c r="I14" s="135"/>
      <c r="J14" s="35"/>
      <c r="K14" s="35"/>
      <c r="L14" s="35"/>
      <c r="M14" s="135"/>
    </row>
    <row r="15" spans="1:13" ht="12.75">
      <c r="A15" s="135"/>
      <c r="B15" s="146" t="s">
        <v>69</v>
      </c>
      <c r="C15" s="135"/>
      <c r="D15" s="88">
        <f>SUM(D7:D14)</f>
        <v>2040.93</v>
      </c>
      <c r="E15" s="135"/>
      <c r="F15" s="89">
        <f>SUM(F7:F14)</f>
        <v>9212.41</v>
      </c>
      <c r="G15" s="72"/>
      <c r="H15" s="146" t="s">
        <v>69</v>
      </c>
      <c r="I15" s="135"/>
      <c r="J15" s="88">
        <f>SUM(J7:J14)</f>
        <v>2040.9299999999998</v>
      </c>
      <c r="K15" s="45"/>
      <c r="L15" s="89">
        <f>SUM(L7:L14)</f>
        <v>9212.41</v>
      </c>
      <c r="M15" s="135"/>
    </row>
    <row r="16" spans="1:13" ht="12.75">
      <c r="A16" s="135"/>
      <c r="B16" s="135"/>
      <c r="C16" s="135"/>
      <c r="D16" s="72"/>
      <c r="E16" s="135"/>
      <c r="F16" s="72"/>
      <c r="G16" s="72"/>
      <c r="H16" s="137"/>
      <c r="I16" s="135"/>
      <c r="J16" s="72"/>
      <c r="K16" s="72"/>
      <c r="L16" s="72"/>
      <c r="M16" s="1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15" sqref="I15"/>
    </sheetView>
  </sheetViews>
  <sheetFormatPr defaultColWidth="10.28125" defaultRowHeight="12.75"/>
  <cols>
    <col min="1" max="1" width="31.8515625" style="147" customWidth="1"/>
    <col min="2" max="2" width="16.140625" style="147" customWidth="1"/>
    <col min="3" max="3" width="33.57421875" style="147" customWidth="1"/>
    <col min="4" max="4" width="16.140625" style="147" customWidth="1"/>
    <col min="5" max="6" width="9.7109375" style="147" customWidth="1"/>
    <col min="7" max="7" width="21.7109375" style="147" customWidth="1"/>
    <col min="8" max="8" width="9.7109375" style="147" customWidth="1"/>
    <col min="9" max="9" width="10.57421875" style="80" customWidth="1"/>
    <col min="10" max="16384" width="9.7109375" style="147" customWidth="1"/>
  </cols>
  <sheetData>
    <row r="1" spans="1:5" ht="12.75">
      <c r="A1" s="148" t="s">
        <v>70</v>
      </c>
      <c r="B1" s="148"/>
      <c r="C1" s="149" t="s">
        <v>49</v>
      </c>
      <c r="D1" s="149"/>
      <c r="E1" s="134"/>
    </row>
    <row r="2" spans="1:5" ht="12.75">
      <c r="A2" s="150" t="s">
        <v>71</v>
      </c>
      <c r="B2" s="151">
        <v>4272.73</v>
      </c>
      <c r="C2" s="152" t="s">
        <v>72</v>
      </c>
      <c r="D2" s="153">
        <v>62.41</v>
      </c>
      <c r="E2" s="134"/>
    </row>
    <row r="3" spans="1:7" ht="12.75">
      <c r="A3" s="154" t="s">
        <v>73</v>
      </c>
      <c r="B3" s="155">
        <v>1000</v>
      </c>
      <c r="C3" s="156" t="s">
        <v>19</v>
      </c>
      <c r="D3" s="157">
        <v>0</v>
      </c>
      <c r="E3" s="134"/>
      <c r="G3" s="147" t="s">
        <v>74</v>
      </c>
    </row>
    <row r="4" spans="1:9" ht="12.75">
      <c r="A4" s="154" t="s">
        <v>9</v>
      </c>
      <c r="B4" s="155">
        <v>280</v>
      </c>
      <c r="C4" s="156" t="s">
        <v>75</v>
      </c>
      <c r="D4" s="157">
        <f>B6-D2-D3</f>
        <v>5490.32</v>
      </c>
      <c r="E4" s="134"/>
      <c r="G4" s="147" t="s">
        <v>76</v>
      </c>
      <c r="I4" s="80">
        <v>5540.78</v>
      </c>
    </row>
    <row r="5" spans="1:5" ht="12.75">
      <c r="A5" s="154"/>
      <c r="B5" s="155"/>
      <c r="C5" s="156"/>
      <c r="D5" s="157"/>
      <c r="E5" s="134"/>
    </row>
    <row r="6" spans="1:5" ht="12.75">
      <c r="A6" s="158"/>
      <c r="B6" s="159">
        <f>SUM(B2:B5)</f>
        <v>5552.73</v>
      </c>
      <c r="C6" s="160"/>
      <c r="D6" s="161">
        <f>SUM(D2:D5)</f>
        <v>5552.73</v>
      </c>
      <c r="E6" s="134"/>
    </row>
    <row r="7" ht="12.75">
      <c r="G7" s="85" t="s">
        <v>77</v>
      </c>
    </row>
    <row r="8" spans="7:9" ht="12.75">
      <c r="G8" s="85" t="s">
        <v>78</v>
      </c>
      <c r="I8" s="80">
        <v>45</v>
      </c>
    </row>
    <row r="9" spans="7:9" ht="12.75">
      <c r="G9" s="147" t="s">
        <v>79</v>
      </c>
      <c r="I9" s="80">
        <v>-62.41</v>
      </c>
    </row>
    <row r="11" ht="12.75">
      <c r="I11" s="80">
        <f>SUM(I4:I10)</f>
        <v>5523.37</v>
      </c>
    </row>
    <row r="13" spans="7:9" ht="12.75">
      <c r="G13" s="147" t="s">
        <v>80</v>
      </c>
      <c r="I13" s="80">
        <v>1000</v>
      </c>
    </row>
    <row r="15" spans="7:9" ht="12.75">
      <c r="G15" s="147" t="s">
        <v>81</v>
      </c>
      <c r="I15" s="80">
        <f>I11+I13</f>
        <v>6523.37</v>
      </c>
    </row>
    <row r="17" ht="12.75">
      <c r="G17" s="147" t="s">
        <v>82</v>
      </c>
    </row>
  </sheetData>
  <sheetProtection selectLockedCells="1" selectUnlockedCells="1"/>
  <mergeCells count="2">
    <mergeCell ref="A1:B1"/>
    <mergeCell ref="C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B1">
      <selection activeCell="G34" sqref="G34"/>
    </sheetView>
  </sheetViews>
  <sheetFormatPr defaultColWidth="10.28125" defaultRowHeight="12.75"/>
  <cols>
    <col min="1" max="1" width="7.140625" style="162" customWidth="1"/>
    <col min="2" max="2" width="19.7109375" style="162" customWidth="1"/>
    <col min="3" max="3" width="28.00390625" style="162" customWidth="1"/>
    <col min="4" max="4" width="10.8515625" style="162" customWidth="1"/>
    <col min="5" max="5" width="19.7109375" style="162" customWidth="1"/>
    <col min="6" max="6" width="29.7109375" style="162" customWidth="1"/>
    <col min="7" max="7" width="9.28125" style="162" customWidth="1"/>
    <col min="8" max="8" width="7.28125" style="162" customWidth="1"/>
    <col min="9" max="16384" width="9.7109375" style="162" customWidth="1"/>
  </cols>
  <sheetData>
    <row r="1" spans="1:8" ht="12.75">
      <c r="A1" s="163"/>
      <c r="B1" s="164"/>
      <c r="C1" s="165" t="s">
        <v>83</v>
      </c>
      <c r="D1" s="166"/>
      <c r="E1" s="167"/>
      <c r="F1" s="168"/>
      <c r="G1" s="169"/>
      <c r="H1" s="170"/>
    </row>
    <row r="2" spans="1:8" ht="12.75">
      <c r="A2" s="171"/>
      <c r="B2" s="164"/>
      <c r="C2" s="172" t="str">
        <f ca="1">IF(A6&gt;TODAY(),"",IF(A6+30&lt;=TODAY(),"eindsaldo is","saldo op "&amp;TEXT(TODAY(),"d mmm")))</f>
        <v>eindsaldo is</v>
      </c>
      <c r="D2" s="173">
        <f ca="1">IF(A6&gt;TODAY(),"",VLOOKUP(TODAY(),A:H,8,1))</f>
        <v>2000.0400000000006</v>
      </c>
      <c r="E2" s="174"/>
      <c r="F2" s="175"/>
      <c r="G2" s="176"/>
      <c r="H2" s="170"/>
    </row>
    <row r="3" spans="1:8" ht="12.75">
      <c r="A3" s="171"/>
      <c r="B3" s="164"/>
      <c r="C3" s="177" t="s">
        <v>84</v>
      </c>
      <c r="D3" s="178">
        <f>SUM(D6:D118)-SUM(G6:G118)-SUMIF(H1:H4,"&gt;0")</f>
        <v>2000.04</v>
      </c>
      <c r="E3" s="174"/>
      <c r="F3" s="175"/>
      <c r="G3" s="176"/>
      <c r="H3" s="170"/>
    </row>
    <row r="4" spans="1:8" ht="12.75">
      <c r="A4" s="179"/>
      <c r="B4" s="180"/>
      <c r="C4" s="181"/>
      <c r="D4" s="182"/>
      <c r="E4" s="174"/>
      <c r="F4" s="183"/>
      <c r="G4" s="184"/>
      <c r="H4" s="185"/>
    </row>
    <row r="5" spans="1:8" ht="12.75">
      <c r="A5" s="186" t="s">
        <v>85</v>
      </c>
      <c r="B5" s="186" t="s">
        <v>86</v>
      </c>
      <c r="C5" s="186" t="s">
        <v>87</v>
      </c>
      <c r="D5" s="186"/>
      <c r="E5" s="187" t="s">
        <v>86</v>
      </c>
      <c r="F5" s="188" t="s">
        <v>88</v>
      </c>
      <c r="G5" s="189"/>
      <c r="H5" s="190"/>
    </row>
    <row r="6" spans="1:8" ht="12.75">
      <c r="A6" s="191">
        <v>40909</v>
      </c>
      <c r="B6" s="192"/>
      <c r="C6" s="193" t="s">
        <v>89</v>
      </c>
      <c r="D6" s="194">
        <v>3382.77</v>
      </c>
      <c r="E6" s="195"/>
      <c r="F6" s="196"/>
      <c r="G6" s="197"/>
      <c r="H6" s="198">
        <f>IF(D6+G6=0,0,H5+D6-G6)</f>
        <v>3382.77</v>
      </c>
    </row>
    <row r="7" spans="1:8" ht="12.75">
      <c r="A7" s="199">
        <v>40914</v>
      </c>
      <c r="B7" s="192" t="s">
        <v>90</v>
      </c>
      <c r="C7" s="193" t="s">
        <v>91</v>
      </c>
      <c r="D7" s="194">
        <v>100</v>
      </c>
      <c r="E7" s="195"/>
      <c r="F7" s="200"/>
      <c r="G7" s="197"/>
      <c r="H7" s="198">
        <f>IF(D7+G7=0,"",H6+D7-G7)</f>
        <v>3482.77</v>
      </c>
    </row>
    <row r="8" spans="1:8" ht="12.75">
      <c r="A8" s="201">
        <v>40920</v>
      </c>
      <c r="B8" s="192"/>
      <c r="C8" s="193"/>
      <c r="D8" s="194"/>
      <c r="E8" s="195" t="s">
        <v>90</v>
      </c>
      <c r="F8" s="196" t="s">
        <v>92</v>
      </c>
      <c r="G8" s="197">
        <v>150.19</v>
      </c>
      <c r="H8" s="198">
        <f>IF(D8+G8=0,"",H7+D8-G8)</f>
        <v>3332.58</v>
      </c>
    </row>
    <row r="9" spans="1:8" ht="12.75">
      <c r="A9" s="201">
        <v>40935</v>
      </c>
      <c r="B9" s="192"/>
      <c r="C9" s="193"/>
      <c r="D9" s="194"/>
      <c r="E9" s="195" t="s">
        <v>64</v>
      </c>
      <c r="F9" s="196" t="s">
        <v>93</v>
      </c>
      <c r="G9" s="197">
        <v>51</v>
      </c>
      <c r="H9" s="198">
        <f>IF(D9+G9=0,"",H8+D9-G9)</f>
        <v>3281.58</v>
      </c>
    </row>
    <row r="10" spans="1:8" ht="12.75">
      <c r="A10" s="201">
        <v>40935</v>
      </c>
      <c r="B10" s="202"/>
      <c r="C10" s="203"/>
      <c r="D10" s="194"/>
      <c r="E10" s="195" t="s">
        <v>17</v>
      </c>
      <c r="F10" s="196" t="s">
        <v>94</v>
      </c>
      <c r="G10" s="197">
        <v>18.22</v>
      </c>
      <c r="H10" s="198">
        <f>IF(D10+G10=0,"",H9+D10-G10)</f>
        <v>3263.36</v>
      </c>
    </row>
    <row r="11" spans="1:8" ht="12.75">
      <c r="A11" s="201">
        <v>40949</v>
      </c>
      <c r="B11" s="204"/>
      <c r="C11" s="196"/>
      <c r="D11" s="194"/>
      <c r="E11" s="195" t="s">
        <v>64</v>
      </c>
      <c r="F11" s="196" t="s">
        <v>95</v>
      </c>
      <c r="G11" s="197">
        <v>24.08</v>
      </c>
      <c r="H11" s="198">
        <f>IF(D11+G11=0,"",H10+D11-G11)</f>
        <v>3239.28</v>
      </c>
    </row>
    <row r="12" spans="1:8" ht="12.75">
      <c r="A12" s="201">
        <v>40949</v>
      </c>
      <c r="B12" s="205"/>
      <c r="C12" s="196"/>
      <c r="D12" s="194"/>
      <c r="E12" s="195" t="s">
        <v>96</v>
      </c>
      <c r="F12" s="196" t="s">
        <v>97</v>
      </c>
      <c r="G12" s="197">
        <v>63.35</v>
      </c>
      <c r="H12" s="198">
        <f>IF(D12+G12=0,"",H11+D12-G12)</f>
        <v>3175.9300000000003</v>
      </c>
    </row>
    <row r="13" spans="1:8" ht="12.75">
      <c r="A13" s="201">
        <v>40949</v>
      </c>
      <c r="B13" s="206"/>
      <c r="C13" s="196"/>
      <c r="D13" s="194"/>
      <c r="E13" s="195" t="s">
        <v>90</v>
      </c>
      <c r="F13" s="196" t="s">
        <v>98</v>
      </c>
      <c r="G13" s="197">
        <v>556.33</v>
      </c>
      <c r="H13" s="198">
        <f>IF(D13+G13=0,"",H12+D13-G13)</f>
        <v>2619.6000000000004</v>
      </c>
    </row>
    <row r="14" spans="1:8" ht="12.75">
      <c r="A14" s="201">
        <v>40980</v>
      </c>
      <c r="B14" s="204"/>
      <c r="C14" s="196"/>
      <c r="D14" s="194"/>
      <c r="E14" s="195" t="s">
        <v>96</v>
      </c>
      <c r="F14" s="196" t="s">
        <v>92</v>
      </c>
      <c r="G14" s="197">
        <v>162.65</v>
      </c>
      <c r="H14" s="198">
        <f>IF(D14+G14=0,"",H13+D14-G14)</f>
        <v>2456.9500000000003</v>
      </c>
    </row>
    <row r="15" spans="1:8" ht="12.75">
      <c r="A15" s="201">
        <v>40982</v>
      </c>
      <c r="B15" s="204" t="s">
        <v>90</v>
      </c>
      <c r="C15" s="196" t="s">
        <v>99</v>
      </c>
      <c r="D15" s="194">
        <v>75</v>
      </c>
      <c r="E15" s="195"/>
      <c r="F15" s="196"/>
      <c r="G15" s="197"/>
      <c r="H15" s="198">
        <f>IF(D15+G15=0,"",H14+D15-G15)</f>
        <v>2531.9500000000003</v>
      </c>
    </row>
    <row r="16" spans="1:8" ht="12.75">
      <c r="A16" s="201">
        <v>40995</v>
      </c>
      <c r="B16" s="204"/>
      <c r="C16" s="196"/>
      <c r="D16" s="194"/>
      <c r="E16" s="195" t="s">
        <v>96</v>
      </c>
      <c r="F16" s="196" t="s">
        <v>100</v>
      </c>
      <c r="G16" s="197">
        <v>115.2</v>
      </c>
      <c r="H16" s="198">
        <f>IF(D16+G16=0,"",H15+D16-G16)</f>
        <v>2416.7500000000005</v>
      </c>
    </row>
    <row r="17" spans="1:8" ht="12.75">
      <c r="A17" s="201">
        <v>40995</v>
      </c>
      <c r="B17" s="204"/>
      <c r="C17" s="196"/>
      <c r="D17" s="194"/>
      <c r="E17" s="195" t="s">
        <v>101</v>
      </c>
      <c r="F17" s="196" t="s">
        <v>40</v>
      </c>
      <c r="G17" s="197">
        <v>1500</v>
      </c>
      <c r="H17" s="198">
        <f>IF(D17+G17=0,"",H16+D17-G17)</f>
        <v>916.7500000000005</v>
      </c>
    </row>
    <row r="18" spans="1:8" ht="12.75">
      <c r="A18" s="201">
        <v>41025</v>
      </c>
      <c r="B18" s="207"/>
      <c r="C18" s="196"/>
      <c r="D18" s="194"/>
      <c r="E18" s="195" t="s">
        <v>17</v>
      </c>
      <c r="F18" s="196" t="s">
        <v>94</v>
      </c>
      <c r="G18" s="197">
        <v>21.17</v>
      </c>
      <c r="H18" s="198">
        <f>IF(D18+G18=0,"",H17+D18-G18)</f>
        <v>895.5800000000005</v>
      </c>
    </row>
    <row r="19" spans="1:8" ht="12.75">
      <c r="A19" s="201">
        <v>41032</v>
      </c>
      <c r="B19" s="208"/>
      <c r="C19" s="196"/>
      <c r="D19" s="194"/>
      <c r="E19" s="195" t="s">
        <v>64</v>
      </c>
      <c r="F19" s="196" t="s">
        <v>102</v>
      </c>
      <c r="G19" s="197">
        <v>50</v>
      </c>
      <c r="H19" s="198">
        <f>IF(D19+G19=0,"",H18+D19-G19)</f>
        <v>845.5800000000005</v>
      </c>
    </row>
    <row r="20" spans="1:8" ht="12.75">
      <c r="A20" s="201">
        <v>41032</v>
      </c>
      <c r="B20" s="204"/>
      <c r="C20" s="196"/>
      <c r="D20" s="194"/>
      <c r="E20" s="208" t="s">
        <v>90</v>
      </c>
      <c r="F20" s="196" t="s">
        <v>98</v>
      </c>
      <c r="G20" s="197">
        <v>583.1</v>
      </c>
      <c r="H20" s="198">
        <f>IF(D20+G20=0,"",H19+D20-G20)</f>
        <v>262.4800000000005</v>
      </c>
    </row>
    <row r="21" spans="1:8" ht="12.75">
      <c r="A21" s="201">
        <v>41040</v>
      </c>
      <c r="B21" s="204"/>
      <c r="C21" s="196"/>
      <c r="D21" s="194"/>
      <c r="E21" s="207" t="s">
        <v>90</v>
      </c>
      <c r="F21" s="196" t="s">
        <v>92</v>
      </c>
      <c r="G21" s="197">
        <v>164.23</v>
      </c>
      <c r="H21" s="198">
        <f>IF(D21+G21=0,"",H20+D21-G21)</f>
        <v>98.25000000000048</v>
      </c>
    </row>
    <row r="22" spans="1:8" ht="12.75">
      <c r="A22" s="201">
        <v>41061</v>
      </c>
      <c r="B22" s="204" t="s">
        <v>9</v>
      </c>
      <c r="C22" s="196" t="s">
        <v>103</v>
      </c>
      <c r="D22" s="194">
        <v>20</v>
      </c>
      <c r="E22" s="207"/>
      <c r="F22" s="196"/>
      <c r="G22" s="197"/>
      <c r="H22" s="198">
        <f>IF(D22+G22=0,"",H21+D22-G22)</f>
        <v>118.25000000000048</v>
      </c>
    </row>
    <row r="23" spans="1:8" ht="12.75">
      <c r="A23" s="201">
        <v>41093</v>
      </c>
      <c r="B23" s="204" t="s">
        <v>104</v>
      </c>
      <c r="C23" s="196" t="s">
        <v>105</v>
      </c>
      <c r="D23" s="194">
        <v>2337.83</v>
      </c>
      <c r="E23" s="195"/>
      <c r="F23" s="196"/>
      <c r="G23" s="197"/>
      <c r="H23" s="198">
        <f>IF(D23+G23=0,"",H22+D23-G23)</f>
        <v>2456.0800000000004</v>
      </c>
    </row>
    <row r="24" spans="1:8" ht="12.75">
      <c r="A24" s="201">
        <v>41117</v>
      </c>
      <c r="B24" s="204"/>
      <c r="C24" s="196"/>
      <c r="D24" s="194"/>
      <c r="E24" s="195" t="s">
        <v>17</v>
      </c>
      <c r="F24" s="196" t="s">
        <v>94</v>
      </c>
      <c r="G24" s="197">
        <v>20.71</v>
      </c>
      <c r="H24" s="198">
        <f>IF(D24+G24=0,"",H23+D24-G24)</f>
        <v>2435.3700000000003</v>
      </c>
    </row>
    <row r="25" spans="1:8" ht="12.75">
      <c r="A25" s="201">
        <v>41205</v>
      </c>
      <c r="B25" s="204"/>
      <c r="C25" s="200"/>
      <c r="D25" s="194"/>
      <c r="E25" s="195" t="s">
        <v>18</v>
      </c>
      <c r="F25" s="196" t="s">
        <v>106</v>
      </c>
      <c r="G25" s="197">
        <v>43.44</v>
      </c>
      <c r="H25" s="198">
        <f>IF(D25+G25=0,"",H24+D25-G25)</f>
        <v>2391.9300000000003</v>
      </c>
    </row>
    <row r="26" spans="1:8" ht="12.75">
      <c r="A26" s="201">
        <v>41205</v>
      </c>
      <c r="B26" s="204"/>
      <c r="C26" s="196"/>
      <c r="D26" s="194"/>
      <c r="E26" s="195" t="s">
        <v>18</v>
      </c>
      <c r="F26" s="196" t="s">
        <v>106</v>
      </c>
      <c r="G26" s="197">
        <v>18.97</v>
      </c>
      <c r="H26" s="198">
        <f>IF(D26+G26=0,"",H25+D26-G26)</f>
        <v>2372.9600000000005</v>
      </c>
    </row>
    <row r="27" spans="1:8" ht="12.75">
      <c r="A27" s="201">
        <v>41205</v>
      </c>
      <c r="B27" s="204"/>
      <c r="C27" s="196"/>
      <c r="D27" s="194"/>
      <c r="E27" s="195" t="s">
        <v>96</v>
      </c>
      <c r="F27" s="196" t="s">
        <v>107</v>
      </c>
      <c r="G27" s="197">
        <v>40</v>
      </c>
      <c r="H27" s="198">
        <f>IF(D27+G27=0,"",H26+D27-G27)</f>
        <v>2332.9600000000005</v>
      </c>
    </row>
    <row r="28" spans="1:8" ht="12.75">
      <c r="A28" s="201">
        <v>41205</v>
      </c>
      <c r="B28" s="204"/>
      <c r="C28" s="196"/>
      <c r="D28" s="194"/>
      <c r="E28" s="195" t="s">
        <v>96</v>
      </c>
      <c r="F28" s="196" t="s">
        <v>108</v>
      </c>
      <c r="G28" s="197">
        <v>115.3</v>
      </c>
      <c r="H28" s="198">
        <f>IF(D28+G28=0,"",H27+D28-G28)</f>
        <v>2217.6600000000003</v>
      </c>
    </row>
    <row r="29" spans="1:8" ht="12.75">
      <c r="A29" s="201">
        <v>41205</v>
      </c>
      <c r="B29" s="204"/>
      <c r="C29" s="196"/>
      <c r="D29" s="194"/>
      <c r="E29" s="195" t="s">
        <v>96</v>
      </c>
      <c r="F29" s="196" t="s">
        <v>109</v>
      </c>
      <c r="G29" s="197">
        <v>36.74</v>
      </c>
      <c r="H29" s="198">
        <f>IF(D29+G29=0,"",H28+D29-G29)</f>
        <v>2180.9200000000005</v>
      </c>
    </row>
    <row r="30" spans="1:8" ht="12.75">
      <c r="A30" s="201">
        <v>41205</v>
      </c>
      <c r="B30" s="204"/>
      <c r="C30" s="196"/>
      <c r="D30" s="194"/>
      <c r="E30" s="195" t="s">
        <v>101</v>
      </c>
      <c r="F30" s="196" t="s">
        <v>40</v>
      </c>
      <c r="G30" s="197">
        <v>1000</v>
      </c>
      <c r="H30" s="198">
        <f>IF(D30+G30=0,"",H29+D30-G30)</f>
        <v>1180.9200000000005</v>
      </c>
    </row>
    <row r="31" spans="1:8" ht="12.75">
      <c r="A31" s="201">
        <v>41211</v>
      </c>
      <c r="B31" s="204"/>
      <c r="C31" s="196"/>
      <c r="D31" s="194"/>
      <c r="E31" s="195" t="s">
        <v>17</v>
      </c>
      <c r="F31" s="196" t="s">
        <v>94</v>
      </c>
      <c r="G31" s="197">
        <v>20.39</v>
      </c>
      <c r="H31" s="198">
        <f>IF(D31+G31=0,"",H30+D31-G31)</f>
        <v>1160.5300000000004</v>
      </c>
    </row>
    <row r="32" spans="1:8" ht="12.75">
      <c r="A32" s="201">
        <v>41222</v>
      </c>
      <c r="B32" s="204"/>
      <c r="C32" s="196"/>
      <c r="D32" s="194"/>
      <c r="E32" s="195" t="s">
        <v>90</v>
      </c>
      <c r="F32" s="196" t="s">
        <v>92</v>
      </c>
      <c r="G32" s="197">
        <v>169.96</v>
      </c>
      <c r="H32" s="198">
        <f>IF(D32+G32=0,"",H31+D32-G32)</f>
        <v>990.5700000000004</v>
      </c>
    </row>
    <row r="33" spans="1:8" ht="12.75">
      <c r="A33" s="201">
        <v>41227</v>
      </c>
      <c r="B33" s="204"/>
      <c r="C33" s="196"/>
      <c r="D33" s="194"/>
      <c r="E33" s="195" t="s">
        <v>90</v>
      </c>
      <c r="F33" s="196" t="s">
        <v>98</v>
      </c>
      <c r="G33" s="197">
        <v>592.9</v>
      </c>
      <c r="H33" s="198">
        <f>IF(D33+G33=0,"",H32+D33-G33)</f>
        <v>397.6700000000004</v>
      </c>
    </row>
    <row r="34" spans="1:8" ht="12.75">
      <c r="A34" s="201">
        <v>41256</v>
      </c>
      <c r="B34" s="204"/>
      <c r="C34" s="196"/>
      <c r="D34" s="194"/>
      <c r="E34" s="195"/>
      <c r="F34" s="196" t="s">
        <v>110</v>
      </c>
      <c r="G34" s="197">
        <v>166.99</v>
      </c>
      <c r="H34" s="198">
        <f>IF(D34+G34=0,"",H33+D34-G34)</f>
        <v>230.6800000000004</v>
      </c>
    </row>
    <row r="35" spans="1:8" ht="12.75">
      <c r="A35" s="201">
        <v>41264</v>
      </c>
      <c r="B35" s="204" t="s">
        <v>104</v>
      </c>
      <c r="C35" s="196" t="s">
        <v>111</v>
      </c>
      <c r="D35" s="194">
        <v>682.74</v>
      </c>
      <c r="E35" s="195"/>
      <c r="F35" s="196"/>
      <c r="G35" s="197"/>
      <c r="H35" s="198">
        <f>IF(D35+G35=0,"",H34+D35-G35)</f>
        <v>913.4200000000004</v>
      </c>
    </row>
    <row r="36" spans="1:8" ht="12.75">
      <c r="A36" s="201">
        <v>41271</v>
      </c>
      <c r="B36" s="204" t="s">
        <v>9</v>
      </c>
      <c r="C36" s="196" t="s">
        <v>112</v>
      </c>
      <c r="D36" s="194">
        <v>25</v>
      </c>
      <c r="E36" s="195"/>
      <c r="F36" s="196"/>
      <c r="G36" s="197"/>
      <c r="H36" s="198">
        <f>IF(D36+G36=0,"",H35+D36-G36)</f>
        <v>938.4200000000004</v>
      </c>
    </row>
    <row r="37" spans="1:8" ht="12.75">
      <c r="A37" s="201">
        <v>41274</v>
      </c>
      <c r="B37" s="204" t="s">
        <v>90</v>
      </c>
      <c r="C37" s="196" t="s">
        <v>113</v>
      </c>
      <c r="D37" s="194">
        <v>680.19</v>
      </c>
      <c r="E37" s="195"/>
      <c r="F37" s="196"/>
      <c r="G37" s="197"/>
      <c r="H37" s="198">
        <f>IF(D37+G37=0,"",H36+D37-G37)</f>
        <v>1618.6100000000006</v>
      </c>
    </row>
    <row r="38" spans="1:8" ht="12.75">
      <c r="A38" s="201">
        <v>41274</v>
      </c>
      <c r="B38" s="204" t="s">
        <v>90</v>
      </c>
      <c r="C38" s="196" t="s">
        <v>114</v>
      </c>
      <c r="D38" s="194">
        <v>381.43</v>
      </c>
      <c r="E38" s="195"/>
      <c r="F38" s="196"/>
      <c r="G38" s="197"/>
      <c r="H38" s="198">
        <f>IF(D38+G38=0,"",H37+D38-G38)</f>
        <v>2000.0400000000006</v>
      </c>
    </row>
    <row r="39" spans="1:8" ht="12.75">
      <c r="A39" s="201"/>
      <c r="B39" s="204"/>
      <c r="C39" s="196"/>
      <c r="D39" s="194"/>
      <c r="E39" s="195"/>
      <c r="F39" s="196"/>
      <c r="G39" s="197"/>
      <c r="H39" s="198">
        <f>IF(D39+G39=0,"",H38+D39-G39)</f>
      </c>
    </row>
    <row r="40" spans="1:8" ht="12.75">
      <c r="A40" s="201"/>
      <c r="B40" s="204"/>
      <c r="C40" s="196"/>
      <c r="D40" s="194"/>
      <c r="E40" s="195"/>
      <c r="F40" s="196"/>
      <c r="G40" s="197"/>
      <c r="H40" s="198">
        <f>IF(D40+G40=0,"",H39+D40-G40)</f>
      </c>
    </row>
    <row r="41" spans="1:8" ht="12.75">
      <c r="A41" s="201"/>
      <c r="B41" s="204"/>
      <c r="C41" s="196"/>
      <c r="D41" s="194"/>
      <c r="E41" s="195"/>
      <c r="F41" s="196"/>
      <c r="G41" s="197"/>
      <c r="H41" s="198">
        <f>IF(D41+G41=0,"",H40+D41-G41)</f>
      </c>
    </row>
    <row r="42" spans="1:8" ht="12.75">
      <c r="A42" s="201"/>
      <c r="B42" s="204"/>
      <c r="C42" s="196"/>
      <c r="D42" s="194"/>
      <c r="E42" s="195"/>
      <c r="F42" s="196"/>
      <c r="G42" s="197"/>
      <c r="H42" s="198">
        <f>IF(D42+G42=0,"",H41+D42-G42)</f>
      </c>
    </row>
    <row r="43" spans="1:8" ht="12.75">
      <c r="A43" s="201"/>
      <c r="B43" s="204"/>
      <c r="C43" s="196"/>
      <c r="D43" s="194"/>
      <c r="E43" s="195"/>
      <c r="F43" s="196"/>
      <c r="G43" s="197"/>
      <c r="H43" s="198">
        <f>IF(D43+G43=0,"",H42+D43-G43)</f>
      </c>
    </row>
    <row r="44" spans="1:8" ht="12.75">
      <c r="A44" s="201"/>
      <c r="B44" s="204"/>
      <c r="C44" s="196"/>
      <c r="D44" s="194"/>
      <c r="E44" s="195"/>
      <c r="F44" s="196"/>
      <c r="G44" s="197"/>
      <c r="H44" s="198">
        <f>IF(D44+G44=0,"",H43+D44-G44)</f>
      </c>
    </row>
    <row r="45" spans="1:8" ht="12.75">
      <c r="A45" s="201"/>
      <c r="B45" s="204"/>
      <c r="C45" s="196"/>
      <c r="D45" s="194"/>
      <c r="E45" s="195"/>
      <c r="F45" s="196"/>
      <c r="G45" s="197"/>
      <c r="H45" s="198">
        <f>IF(D45+G45=0,"",H44+D45-G45)</f>
      </c>
    </row>
    <row r="46" spans="1:8" ht="12.75">
      <c r="A46" s="201"/>
      <c r="B46" s="204"/>
      <c r="C46" s="196"/>
      <c r="D46" s="194"/>
      <c r="E46" s="195"/>
      <c r="F46" s="196"/>
      <c r="G46" s="197"/>
      <c r="H46" s="198">
        <f>IF(D46+G46=0,"",H45+D46-G46)</f>
      </c>
    </row>
    <row r="47" spans="1:8" ht="12.75">
      <c r="A47" s="201"/>
      <c r="B47" s="204"/>
      <c r="C47" s="196"/>
      <c r="D47" s="194"/>
      <c r="E47" s="195"/>
      <c r="F47" s="196"/>
      <c r="G47" s="197"/>
      <c r="H47" s="198">
        <f>IF(D47+G47=0,"",H46+D47-G47)</f>
      </c>
    </row>
    <row r="48" spans="1:8" ht="12.75">
      <c r="A48" s="201"/>
      <c r="B48" s="204"/>
      <c r="C48" s="196"/>
      <c r="D48" s="194"/>
      <c r="E48" s="195"/>
      <c r="F48" s="196"/>
      <c r="G48" s="197"/>
      <c r="H48" s="198">
        <f>IF(D48+G48=0,"",H47+D48-G48)</f>
      </c>
    </row>
    <row r="49" spans="1:8" ht="12.75">
      <c r="A49" s="201"/>
      <c r="B49" s="204"/>
      <c r="C49" s="196"/>
      <c r="D49" s="194"/>
      <c r="E49" s="195"/>
      <c r="F49" s="196"/>
      <c r="G49" s="197"/>
      <c r="H49" s="198">
        <f>IF(D49+G49=0,"",H48+D49-G49)</f>
      </c>
    </row>
    <row r="50" spans="1:8" ht="12.75">
      <c r="A50" s="201"/>
      <c r="B50" s="204"/>
      <c r="C50" s="196"/>
      <c r="D50" s="194"/>
      <c r="E50" s="195"/>
      <c r="F50" s="196"/>
      <c r="G50" s="197"/>
      <c r="H50" s="198">
        <f>IF(D50+G50=0,"",H49+D50-G50)</f>
      </c>
    </row>
    <row r="51" spans="1:8" ht="12.75">
      <c r="A51" s="201"/>
      <c r="B51" s="204"/>
      <c r="C51" s="196"/>
      <c r="D51" s="194"/>
      <c r="E51" s="195"/>
      <c r="F51" s="196"/>
      <c r="G51" s="197"/>
      <c r="H51" s="198">
        <f>IF(D51+G51=0,"",H50+D51-G51)</f>
      </c>
    </row>
    <row r="52" spans="1:8" ht="12.75">
      <c r="A52" s="201"/>
      <c r="B52" s="204"/>
      <c r="C52" s="196"/>
      <c r="D52" s="194"/>
      <c r="E52" s="195"/>
      <c r="F52" s="196"/>
      <c r="G52" s="197"/>
      <c r="H52" s="198">
        <f>IF(D52+G52=0,"",H51+D52-G52)</f>
      </c>
    </row>
    <row r="53" spans="1:8" ht="12.75">
      <c r="A53" s="201"/>
      <c r="B53" s="204"/>
      <c r="C53" s="196"/>
      <c r="D53" s="194"/>
      <c r="E53" s="195"/>
      <c r="F53" s="196"/>
      <c r="G53" s="197"/>
      <c r="H53" s="198">
        <f>IF(D53+G53=0,"",H52+D53-G53)</f>
      </c>
    </row>
    <row r="54" spans="1:8" ht="12.75">
      <c r="A54" s="201"/>
      <c r="B54" s="204"/>
      <c r="C54" s="196"/>
      <c r="D54" s="194"/>
      <c r="E54" s="195"/>
      <c r="F54" s="196"/>
      <c r="G54" s="197"/>
      <c r="H54" s="198">
        <f>IF(D54+G54=0,"",H53+D54-G54)</f>
      </c>
    </row>
    <row r="55" spans="1:8" ht="12.75">
      <c r="A55" s="201"/>
      <c r="B55" s="204"/>
      <c r="C55" s="196"/>
      <c r="D55" s="194"/>
      <c r="E55" s="195"/>
      <c r="F55" s="196"/>
      <c r="G55" s="197"/>
      <c r="H55" s="198">
        <f>IF(D55+G55=0,"",H54+D55-G55)</f>
      </c>
    </row>
    <row r="56" spans="1:8" ht="12.75">
      <c r="A56" s="201"/>
      <c r="B56" s="204"/>
      <c r="C56" s="196"/>
      <c r="D56" s="194"/>
      <c r="E56" s="195"/>
      <c r="F56" s="196"/>
      <c r="G56" s="197"/>
      <c r="H56" s="198">
        <f>IF(D56+G56=0,"",H55+D56-G56)</f>
      </c>
    </row>
    <row r="57" spans="1:8" ht="12.75">
      <c r="A57" s="201"/>
      <c r="B57" s="204"/>
      <c r="C57" s="196"/>
      <c r="D57" s="194"/>
      <c r="E57" s="195"/>
      <c r="F57" s="196"/>
      <c r="G57" s="197"/>
      <c r="H57" s="198">
        <f>IF(D57+G57=0,"",H56+D57-G57)</f>
      </c>
    </row>
    <row r="58" spans="1:8" ht="12.75">
      <c r="A58" s="201"/>
      <c r="B58" s="204"/>
      <c r="C58" s="196"/>
      <c r="D58" s="194"/>
      <c r="E58" s="195"/>
      <c r="F58" s="196"/>
      <c r="G58" s="197"/>
      <c r="H58" s="198">
        <f>IF(D58+G58=0,"",H57+D58-G58)</f>
      </c>
    </row>
    <row r="59" spans="1:8" ht="12.75">
      <c r="A59" s="201"/>
      <c r="B59" s="204"/>
      <c r="C59" s="196"/>
      <c r="D59" s="194"/>
      <c r="E59" s="195"/>
      <c r="F59" s="196"/>
      <c r="G59" s="197"/>
      <c r="H59" s="198">
        <f>IF(D59+G59=0,"",H58+D59-G59)</f>
      </c>
    </row>
    <row r="60" spans="1:8" ht="12.75">
      <c r="A60" s="201"/>
      <c r="B60" s="204"/>
      <c r="C60" s="196"/>
      <c r="D60" s="194"/>
      <c r="E60" s="195"/>
      <c r="F60" s="196"/>
      <c r="G60" s="197"/>
      <c r="H60" s="198">
        <f>IF(D60+G60=0,"",H59+D60-G60)</f>
      </c>
    </row>
    <row r="61" spans="1:8" ht="12.75">
      <c r="A61" s="201"/>
      <c r="B61" s="204"/>
      <c r="C61" s="196"/>
      <c r="D61" s="194"/>
      <c r="E61" s="195"/>
      <c r="F61" s="196"/>
      <c r="G61" s="197"/>
      <c r="H61" s="198">
        <f>IF(D61+G61=0,"",H60+D61-G61)</f>
      </c>
    </row>
    <row r="62" spans="1:8" ht="12.75">
      <c r="A62" s="201"/>
      <c r="B62" s="204"/>
      <c r="C62" s="196"/>
      <c r="D62" s="194"/>
      <c r="E62" s="195"/>
      <c r="F62" s="196"/>
      <c r="G62" s="197"/>
      <c r="H62" s="198">
        <f>IF(D62+G62=0,"",H61+D62-G62)</f>
      </c>
    </row>
    <row r="63" spans="1:8" ht="12.75">
      <c r="A63" s="201"/>
      <c r="B63" s="204"/>
      <c r="C63" s="196"/>
      <c r="D63" s="194"/>
      <c r="E63" s="195"/>
      <c r="F63" s="196"/>
      <c r="G63" s="197"/>
      <c r="H63" s="198">
        <f>IF(D63+G63=0,"",H62+D63-G63)</f>
      </c>
    </row>
    <row r="64" spans="1:8" ht="12.75">
      <c r="A64" s="201"/>
      <c r="B64" s="204"/>
      <c r="C64" s="196"/>
      <c r="D64" s="194"/>
      <c r="E64" s="195"/>
      <c r="F64" s="196"/>
      <c r="G64" s="197"/>
      <c r="H64" s="198">
        <f>IF(D64+G64=0,"",H63+D64-G64)</f>
      </c>
    </row>
    <row r="65" spans="1:8" ht="12.75">
      <c r="A65" s="201"/>
      <c r="B65" s="204"/>
      <c r="C65" s="196"/>
      <c r="D65" s="194"/>
      <c r="E65" s="195"/>
      <c r="F65" s="196"/>
      <c r="G65" s="197"/>
      <c r="H65" s="198">
        <f>IF(D65+G65=0,"",H64+D65-G65)</f>
      </c>
    </row>
    <row r="66" spans="1:8" ht="12.75">
      <c r="A66" s="201"/>
      <c r="B66" s="204"/>
      <c r="C66" s="196"/>
      <c r="D66" s="194"/>
      <c r="E66" s="195"/>
      <c r="F66" s="196"/>
      <c r="G66" s="197"/>
      <c r="H66" s="198">
        <f>IF(D66+G66=0,"",H65+D66-G66)</f>
      </c>
    </row>
    <row r="67" spans="1:8" ht="12.75">
      <c r="A67" s="201"/>
      <c r="B67" s="204"/>
      <c r="C67" s="196"/>
      <c r="D67" s="194"/>
      <c r="E67" s="195"/>
      <c r="F67" s="196"/>
      <c r="G67" s="197"/>
      <c r="H67" s="198">
        <f>IF(D67+G67=0,"",H66+D67-G67)</f>
      </c>
    </row>
    <row r="68" spans="1:8" ht="12.75">
      <c r="A68" s="201"/>
      <c r="B68" s="204"/>
      <c r="C68" s="196"/>
      <c r="D68" s="194"/>
      <c r="E68" s="195"/>
      <c r="F68" s="196"/>
      <c r="G68" s="197"/>
      <c r="H68" s="198">
        <f>IF(D68+G68=0,"",H67+D68-G68)</f>
      </c>
    </row>
    <row r="69" spans="1:8" ht="12.75">
      <c r="A69" s="201"/>
      <c r="B69" s="204"/>
      <c r="C69" s="196"/>
      <c r="D69" s="194"/>
      <c r="E69" s="195"/>
      <c r="F69" s="196"/>
      <c r="G69" s="197"/>
      <c r="H69" s="198">
        <f>IF(D69+G69=0,"",H68+D69-G69)</f>
      </c>
    </row>
    <row r="70" spans="1:8" ht="12.75">
      <c r="A70" s="201"/>
      <c r="B70" s="204"/>
      <c r="C70" s="196"/>
      <c r="D70" s="194"/>
      <c r="E70" s="195"/>
      <c r="F70" s="196"/>
      <c r="G70" s="197"/>
      <c r="H70" s="198">
        <f>IF(D70+G70=0,"",H69+D70-G70)</f>
      </c>
    </row>
    <row r="71" spans="1:9" ht="12.75">
      <c r="A71" s="201"/>
      <c r="B71" s="204"/>
      <c r="C71" s="196"/>
      <c r="D71" s="194"/>
      <c r="E71" s="195"/>
      <c r="F71" s="196"/>
      <c r="G71" s="197"/>
      <c r="H71" s="198">
        <f>IF(D71+G71=0,"",H70+D71-G71)</f>
      </c>
      <c r="I71" s="162" t="s">
        <v>115</v>
      </c>
    </row>
    <row r="72" spans="1:8" ht="12.75">
      <c r="A72" s="201"/>
      <c r="B72" s="204"/>
      <c r="C72" s="196"/>
      <c r="D72" s="194"/>
      <c r="E72" s="195"/>
      <c r="F72" s="196"/>
      <c r="G72" s="197"/>
      <c r="H72" s="198">
        <f>IF(D72+G72=0,"",H71+D72-G72)</f>
      </c>
    </row>
    <row r="73" spans="1:8" ht="12.75">
      <c r="A73" s="201"/>
      <c r="B73" s="204"/>
      <c r="C73" s="196"/>
      <c r="D73" s="194"/>
      <c r="E73" s="195"/>
      <c r="F73" s="196"/>
      <c r="G73" s="197"/>
      <c r="H73" s="198">
        <f>IF(D73+G73=0,"",H72+D73-G73)</f>
      </c>
    </row>
    <row r="74" spans="1:8" ht="12.75">
      <c r="A74" s="201"/>
      <c r="B74" s="204"/>
      <c r="C74" s="196"/>
      <c r="D74" s="194"/>
      <c r="E74" s="195"/>
      <c r="F74" s="196"/>
      <c r="G74" s="197"/>
      <c r="H74" s="198">
        <f>IF(D74+G74=0,"",H73+D74-G74)</f>
      </c>
    </row>
    <row r="75" spans="1:8" ht="12.75">
      <c r="A75" s="201"/>
      <c r="B75" s="204"/>
      <c r="C75" s="196"/>
      <c r="D75" s="194"/>
      <c r="E75" s="195"/>
      <c r="F75" s="196"/>
      <c r="G75" s="197"/>
      <c r="H75" s="198">
        <f>IF(D75+G75=0,"",H74+D75-G75)</f>
      </c>
    </row>
    <row r="76" spans="1:8" ht="12.75">
      <c r="A76" s="201"/>
      <c r="B76" s="204"/>
      <c r="C76" s="196"/>
      <c r="D76" s="194"/>
      <c r="E76" s="195"/>
      <c r="F76" s="196"/>
      <c r="G76" s="197"/>
      <c r="H76" s="198">
        <f>IF(D76+G76=0,"",H75+D76-G76)</f>
      </c>
    </row>
    <row r="77" spans="1:8" ht="12.75">
      <c r="A77" s="201"/>
      <c r="B77" s="204"/>
      <c r="C77" s="196"/>
      <c r="D77" s="194"/>
      <c r="E77" s="195"/>
      <c r="F77" s="196"/>
      <c r="G77" s="197"/>
      <c r="H77" s="198">
        <f>IF(D77+G77=0,"",H76+D77-G77)</f>
      </c>
    </row>
    <row r="78" spans="1:8" ht="12.75">
      <c r="A78" s="201"/>
      <c r="B78" s="204"/>
      <c r="C78" s="196"/>
      <c r="D78" s="194"/>
      <c r="E78" s="195"/>
      <c r="F78" s="196"/>
      <c r="G78" s="197"/>
      <c r="H78" s="198">
        <f>IF(D78+G78=0,"",H77+D78-G78)</f>
      </c>
    </row>
    <row r="79" spans="1:8" ht="12.75">
      <c r="A79" s="201"/>
      <c r="B79" s="204"/>
      <c r="C79" s="196"/>
      <c r="D79" s="194"/>
      <c r="E79" s="195"/>
      <c r="F79" s="196"/>
      <c r="G79" s="197"/>
      <c r="H79" s="198">
        <f>IF(D79+G79=0,"",H78+D79-G79)</f>
      </c>
    </row>
    <row r="80" spans="1:8" ht="12.75">
      <c r="A80" s="201"/>
      <c r="B80" s="204"/>
      <c r="C80" s="196"/>
      <c r="D80" s="194"/>
      <c r="E80" s="195"/>
      <c r="F80" s="196"/>
      <c r="G80" s="197"/>
      <c r="H80" s="198">
        <f>IF(D80+G80=0,"",H79+D80-G80)</f>
      </c>
    </row>
    <row r="81" spans="1:8" ht="12.75">
      <c r="A81" s="201"/>
      <c r="B81" s="204"/>
      <c r="C81" s="196"/>
      <c r="D81" s="194"/>
      <c r="E81" s="195"/>
      <c r="F81" s="196"/>
      <c r="G81" s="197"/>
      <c r="H81" s="198">
        <f>IF(D81+G81=0,"",H80+D81-G81)</f>
      </c>
    </row>
    <row r="82" spans="1:8" ht="12.75">
      <c r="A82" s="201"/>
      <c r="B82" s="204"/>
      <c r="C82" s="196"/>
      <c r="D82" s="194"/>
      <c r="E82" s="195"/>
      <c r="F82" s="196"/>
      <c r="G82" s="197"/>
      <c r="H82" s="198">
        <f>IF(D82+G82=0,"",H81+D82-G82)</f>
      </c>
    </row>
    <row r="83" spans="1:8" ht="12.75">
      <c r="A83" s="201"/>
      <c r="B83" s="204"/>
      <c r="C83" s="196"/>
      <c r="D83" s="194"/>
      <c r="E83" s="195"/>
      <c r="F83" s="196"/>
      <c r="G83" s="197"/>
      <c r="H83" s="198">
        <f>IF(D83+G83=0,"",H82+D83-G83)</f>
      </c>
    </row>
    <row r="84" spans="1:8" ht="12.75">
      <c r="A84" s="201"/>
      <c r="B84" s="204"/>
      <c r="C84" s="196"/>
      <c r="D84" s="194"/>
      <c r="E84" s="195"/>
      <c r="F84" s="196"/>
      <c r="G84" s="197"/>
      <c r="H84" s="198">
        <f>IF(D84+G84=0,"",H83+D84-G84)</f>
      </c>
    </row>
    <row r="85" spans="1:8" ht="12.75">
      <c r="A85" s="201"/>
      <c r="B85" s="204"/>
      <c r="C85" s="196"/>
      <c r="D85" s="194"/>
      <c r="E85" s="195"/>
      <c r="F85" s="196"/>
      <c r="G85" s="197"/>
      <c r="H85" s="198">
        <f>IF(D85+G85=0,"",H84+D85-G85)</f>
      </c>
    </row>
    <row r="86" spans="1:8" ht="12.75">
      <c r="A86" s="201"/>
      <c r="B86" s="204"/>
      <c r="C86" s="196"/>
      <c r="D86" s="194"/>
      <c r="E86" s="195"/>
      <c r="F86" s="196"/>
      <c r="G86" s="197"/>
      <c r="H86" s="198">
        <f>IF(D86+G86=0,"",H85+D86-G86)</f>
      </c>
    </row>
    <row r="87" spans="1:8" ht="12.75">
      <c r="A87" s="201"/>
      <c r="B87" s="204"/>
      <c r="C87" s="196"/>
      <c r="D87" s="194"/>
      <c r="E87" s="195"/>
      <c r="F87" s="196"/>
      <c r="G87" s="197"/>
      <c r="H87" s="198">
        <f>IF(D87+G87=0,"",H86+D87-G87)</f>
      </c>
    </row>
    <row r="88" spans="1:8" ht="12.75">
      <c r="A88" s="201"/>
      <c r="B88" s="204"/>
      <c r="C88" s="196"/>
      <c r="D88" s="194"/>
      <c r="E88" s="195"/>
      <c r="F88" s="196"/>
      <c r="G88" s="197"/>
      <c r="H88" s="198">
        <f>IF(D88+G88=0,"",H87+D88-G88)</f>
      </c>
    </row>
    <row r="89" spans="1:8" ht="12.75">
      <c r="A89" s="201"/>
      <c r="B89" s="204"/>
      <c r="C89" s="196"/>
      <c r="D89" s="194"/>
      <c r="E89" s="195"/>
      <c r="F89" s="196"/>
      <c r="G89" s="197"/>
      <c r="H89" s="198">
        <f>IF(D89+G89=0,"",H88+D89-G89)</f>
      </c>
    </row>
    <row r="90" spans="1:8" ht="12.75">
      <c r="A90" s="201"/>
      <c r="B90" s="204"/>
      <c r="C90" s="196"/>
      <c r="D90" s="194"/>
      <c r="E90" s="195"/>
      <c r="F90" s="196"/>
      <c r="G90" s="197"/>
      <c r="H90" s="198">
        <f>IF(D90+G90=0,"",H89+D90-G90)</f>
      </c>
    </row>
    <row r="91" spans="1:8" ht="12.75">
      <c r="A91" s="201"/>
      <c r="B91" s="204"/>
      <c r="C91" s="196"/>
      <c r="D91" s="194"/>
      <c r="E91" s="195"/>
      <c r="F91" s="196"/>
      <c r="G91" s="197"/>
      <c r="H91" s="198">
        <f>IF(D91+G91=0,"",H90+D91-G91)</f>
      </c>
    </row>
    <row r="92" spans="1:8" ht="12.75">
      <c r="A92" s="201"/>
      <c r="B92" s="204"/>
      <c r="C92" s="196"/>
      <c r="D92" s="194"/>
      <c r="E92" s="195"/>
      <c r="F92" s="196"/>
      <c r="G92" s="197"/>
      <c r="H92" s="198"/>
    </row>
    <row r="93" spans="1:8" ht="12.75">
      <c r="A93" s="201"/>
      <c r="B93" s="204"/>
      <c r="C93" s="196"/>
      <c r="D93" s="194"/>
      <c r="E93" s="195"/>
      <c r="F93" s="196"/>
      <c r="G93" s="197"/>
      <c r="H93" s="198"/>
    </row>
    <row r="94" spans="1:8" ht="12.75">
      <c r="A94" s="201"/>
      <c r="B94" s="204"/>
      <c r="C94" s="196"/>
      <c r="D94" s="194"/>
      <c r="E94" s="195"/>
      <c r="F94" s="196"/>
      <c r="G94" s="197"/>
      <c r="H94" s="198"/>
    </row>
    <row r="95" spans="1:8" ht="12.75">
      <c r="A95" s="201"/>
      <c r="B95" s="204"/>
      <c r="C95" s="196"/>
      <c r="D95" s="194"/>
      <c r="E95" s="195"/>
      <c r="F95" s="196"/>
      <c r="G95" s="197"/>
      <c r="H95" s="198"/>
    </row>
    <row r="96" spans="1:8" ht="12.75">
      <c r="A96" s="201"/>
      <c r="B96" s="204"/>
      <c r="C96" s="196"/>
      <c r="D96" s="194"/>
      <c r="E96" s="195"/>
      <c r="F96" s="196"/>
      <c r="G96" s="197"/>
      <c r="H96" s="198"/>
    </row>
  </sheetData>
  <sheetProtection selectLockedCells="1" selectUnlockedCells="1"/>
  <autoFilter ref="A5:G88"/>
  <conditionalFormatting sqref="A6:A35">
    <cfRule type="expression" priority="1" dxfId="0" stopIfTrue="1">
      <formula>AND('2012'!$A65532&gt;0,'2012'!$A65532&lt;=TODAY(),OR('2012'!$A65533=0,'2012'!$A65533&gt;TODAY()))</formula>
    </cfRule>
    <cfRule type="expression" priority="2" dxfId="1" stopIfTrue="1">
      <formula>AND('2012'!$A65532&gt;0,'2012'!$A65532&lt;=TODAY())</formula>
    </cfRule>
  </conditionalFormatting>
  <conditionalFormatting sqref="A36:A96">
    <cfRule type="expression" priority="3" dxfId="0" stopIfTrue="1">
      <formula>AND('2012'!$A65502&gt;0,'2012'!$A65502&lt;=TODAY(),OR('2012'!$A65503=0,'2012'!$A65503&gt;TODAY()))</formula>
    </cfRule>
    <cfRule type="expression" priority="4" dxfId="1" stopIfTrue="1">
      <formula>AND('2012'!$A65502&gt;0,'2012'!$A65502&lt;=TODAY())</formula>
    </cfRule>
  </conditionalFormatting>
  <conditionalFormatting sqref="B6:B24 B26:C96 C7:C9 C11:C24 D6:D96 E6:G6 E10:F96">
    <cfRule type="expression" priority="5" dxfId="2" stopIfTrue="1">
      <formula>AND('2012'!$A65532&gt;0,'2012'!$A65532&lt;=TODAY(),OR('2012'!$A65533=0,'2012'!$A65533&gt;TODAY()))</formula>
    </cfRule>
  </conditionalFormatting>
  <conditionalFormatting sqref="B25:C25">
    <cfRule type="expression" priority="6" dxfId="2" stopIfTrue="1">
      <formula>AND('2012'!$A65513&gt;0,'2012'!$A65513&lt;=TODAY(),OR('2012'!$A65514=0,'2012'!$A65514&gt;TODAY()))</formula>
    </cfRule>
    <cfRule type="expression" priority="7" dxfId="2" stopIfTrue="1">
      <formula>AND('2012'!$A65513&gt;0,'2012'!$A65513&lt;=TODAY(),OR('2012'!$A65514=0,'2012'!$A65514&gt;TODAY()))</formula>
    </cfRule>
  </conditionalFormatting>
  <conditionalFormatting sqref="C6">
    <cfRule type="expression" priority="8" dxfId="2" stopIfTrue="1">
      <formula>AND('2012'!$A65532&gt;0,'2012'!$A65532&lt;=TODAY(),OR('2012'!$A65533=0,'2012'!$A65533&gt;TODAY()))</formula>
    </cfRule>
    <cfRule type="expression" priority="9" dxfId="2" stopIfTrue="1">
      <formula>AND('2012'!$A65532&gt;0,'2012'!$A65532&lt;=TODAY(),OR('2012'!$A65533=0,'2012'!$A65533&gt;TODAY()))</formula>
    </cfRule>
  </conditionalFormatting>
  <conditionalFormatting sqref="C10">
    <cfRule type="expression" priority="10" dxfId="2" stopIfTrue="1">
      <formula>AND('2012'!$A65528&gt;0,'2012'!$A65528&lt;=TODAY(),OR('2012'!$A65529=0,'2012'!$A65529&gt;TODAY()))</formula>
    </cfRule>
    <cfRule type="expression" priority="11" dxfId="2" stopIfTrue="1">
      <formula>AND('2012'!$A65528&gt;0,'2012'!$A65528&lt;=TODAY(),OR('2012'!$A65529=0,'2012'!$A65529&gt;TODAY()))</formula>
    </cfRule>
  </conditionalFormatting>
  <conditionalFormatting sqref="E7:F7">
    <cfRule type="expression" priority="12" dxfId="2" stopIfTrue="1">
      <formula>AND('2012'!$A65531&gt;0,'2012'!$A65531&lt;=TODAY(),OR('2012'!$A65532=0,'2012'!$A65532&gt;TODAY()))</formula>
    </cfRule>
    <cfRule type="expression" priority="13" dxfId="2" stopIfTrue="1">
      <formula>AND('2012'!$A65531&gt;0,'2012'!$A65531&lt;=TODAY(),OR('2012'!$A65532=0,'2012'!$A65532&gt;TODAY()))</formula>
    </cfRule>
  </conditionalFormatting>
  <conditionalFormatting sqref="E8:F8 G7">
    <cfRule type="expression" priority="14" dxfId="2" stopIfTrue="1">
      <formula>AND('2012'!$A65529&gt;0,'2012'!$A65529&lt;=TODAY(),OR('2012'!$A65530=0,'2012'!$A65530&gt;TODAY()))</formula>
    </cfRule>
  </conditionalFormatting>
  <conditionalFormatting sqref="E9:F9">
    <cfRule type="expression" priority="15" dxfId="2" stopIfTrue="1">
      <formula>AND('2012'!$A65529&gt;0,'2012'!$A65529&lt;=TODAY(),OR('2012'!$A65530=0,'2012'!$A65530&gt;TODAY()))</formula>
    </cfRule>
  </conditionalFormatting>
  <conditionalFormatting sqref="G8">
    <cfRule type="expression" priority="16" dxfId="2" stopIfTrue="1">
      <formula>AND('2012'!$A65530&gt;0,'2012'!$A65530&lt;=TODAY(),OR('2012'!$A65531=0,'2012'!$A65531&gt;TODAY()))</formula>
    </cfRule>
    <cfRule type="expression" priority="17" dxfId="2" stopIfTrue="1">
      <formula>AND('2012'!$A65530&gt;0,'2012'!$A65530&lt;=TODAY(),OR('2012'!$A65531=0,'2012'!$A65531&gt;TODAY()))</formula>
    </cfRule>
  </conditionalFormatting>
  <conditionalFormatting sqref="G9">
    <cfRule type="expression" priority="18" dxfId="2" stopIfTrue="1">
      <formula>AND('2012'!$A65529&gt;0,'2012'!$A65529&lt;=TODAY(),OR('2012'!$A65530=0,'2012'!$A65530&gt;TODAY()))</formula>
    </cfRule>
    <cfRule type="expression" priority="19" dxfId="2" stopIfTrue="1">
      <formula>AND('2012'!$A65529&gt;0,'2012'!$A65529&lt;=TODAY(),OR('2012'!$A65530=0,'2012'!$A65530&gt;TODAY()))</formula>
    </cfRule>
  </conditionalFormatting>
  <conditionalFormatting sqref="G10:G35">
    <cfRule type="expression" priority="20" dxfId="2" stopIfTrue="1">
      <formula>AND('2012'!$A65528&gt;0,'2012'!$A65528&lt;=TODAY(),OR('2012'!$A65529=0,'2012'!$A65529&gt;TODAY()))</formula>
    </cfRule>
    <cfRule type="expression" priority="21" dxfId="2" stopIfTrue="1">
      <formula>AND('2012'!$A65528&gt;0,'2012'!$A65528&lt;=TODAY(),OR('2012'!$A65529=0,'2012'!$A65529&gt;TODAY()))</formula>
    </cfRule>
  </conditionalFormatting>
  <conditionalFormatting sqref="G36:G96">
    <cfRule type="expression" priority="22" dxfId="2" stopIfTrue="1">
      <formula>AND('2012'!$A65502&gt;0,'2012'!$A65502&lt;=TODAY(),OR('2012'!$A65503=0,'2012'!$A65503&gt;TODAY()))</formula>
    </cfRule>
    <cfRule type="expression" priority="23" dxfId="2" stopIfTrue="1">
      <formula>AND('2012'!$A65502&gt;0,'2012'!$A65502&lt;=TODAY(),OR('2012'!$A65503=0,'2012'!$A65503&gt;TODAY()))</formula>
    </cfRule>
  </conditionalFormatting>
  <conditionalFormatting sqref="H5:H35">
    <cfRule type="expression" priority="24" dxfId="0" stopIfTrue="1">
      <formula>AND('2012'!$A65533&gt;0,'2012'!$A65533&lt;=TODAY(),OR('2012'!$A65534=0,'2012'!$A65534&gt;TODAY()))</formula>
    </cfRule>
    <cfRule type="expression" priority="25" dxfId="1" stopIfTrue="1">
      <formula>AND('2012'!$A65533&gt;0,'2012'!$A65533&lt;=TODAY())</formula>
    </cfRule>
    <cfRule type="expression" priority="26" dxfId="0" stopIfTrue="1">
      <formula>AND('2012'!$A65533&gt;0,'2012'!$A65533&lt;=TODAY(),OR('2012'!$A65534=0,'2012'!$A65534&gt;TODAY()))</formula>
    </cfRule>
  </conditionalFormatting>
  <conditionalFormatting sqref="H36:H96">
    <cfRule type="expression" priority="27" dxfId="0" stopIfTrue="1">
      <formula>AND('2012'!$A65502&gt;0,'2012'!$A65502&lt;=TODAY(),OR('2012'!$A65503=0,'2012'!$A65503&gt;TODAY()))</formula>
    </cfRule>
    <cfRule type="expression" priority="28" dxfId="1" stopIfTrue="1">
      <formula>AND('2012'!$A65502&gt;0,'2012'!$A65502&lt;=TODAY())</formula>
    </cfRule>
    <cfRule type="expression" priority="29" dxfId="0" stopIfTrue="1">
      <formula>AND('2012'!$A65502&gt;0,'2012'!$A65502&lt;=TODAY(),OR('2012'!$A65503=0,'2012'!$A65503&gt;TODAY()))</formula>
    </cfRule>
  </conditionalFormatting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Noordhof</dc:creator>
  <cp:keywords/>
  <dc:description/>
  <cp:lastModifiedBy>Marielle Dijkstra</cp:lastModifiedBy>
  <cp:lastPrinted>2014-05-07T21:12:38Z</cp:lastPrinted>
  <dcterms:created xsi:type="dcterms:W3CDTF">2014-05-07T21:13:19Z</dcterms:created>
  <dcterms:modified xsi:type="dcterms:W3CDTF">2015-09-13T20:28:30Z</dcterms:modified>
  <cp:category/>
  <cp:version/>
  <cp:contentType/>
  <cp:contentStatus/>
  <cp:revision>6</cp:revision>
</cp:coreProperties>
</file>